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walga\OneDrive\Desktop\Immobilien\Blog\Immo Prognose Tool\"/>
    </mc:Choice>
  </mc:AlternateContent>
  <xr:revisionPtr revIDLastSave="0" documentId="13_ncr:1_{895EBBCE-D47E-4552-8FA1-CCB4EBA0F28D}" xr6:coauthVersionLast="45" xr6:coauthVersionMax="45" xr10:uidLastSave="{00000000-0000-0000-0000-000000000000}"/>
  <bookViews>
    <workbookView xWindow="-120" yWindow="-120" windowWidth="29040" windowHeight="15840" tabRatio="463" xr2:uid="{00000000-000D-0000-FFFF-FFFF00000000}"/>
  </bookViews>
  <sheets>
    <sheet name="Variante 2" sheetId="4" r:id="rId1"/>
  </sheets>
  <calcPr calcId="181029"/>
</workbook>
</file>

<file path=xl/calcChain.xml><?xml version="1.0" encoding="utf-8"?>
<calcChain xmlns="http://schemas.openxmlformats.org/spreadsheetml/2006/main">
  <c r="AK3" i="4" l="1"/>
  <c r="AK4" i="4"/>
  <c r="AK5" i="4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F3" i="4" l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" i="4"/>
  <c r="J3" i="4" l="1"/>
  <c r="Q3" i="4" s="1"/>
  <c r="D4" i="4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M3" i="4" l="1"/>
  <c r="P3" i="4" s="1"/>
  <c r="E3" i="4"/>
  <c r="L3" i="4"/>
  <c r="N3" i="4" l="1"/>
  <c r="R3" i="4" s="1"/>
  <c r="S3" i="4" s="1"/>
  <c r="O3" i="4"/>
  <c r="G3" i="4" l="1"/>
  <c r="H3" i="4" l="1"/>
  <c r="F4" i="4" s="1"/>
  <c r="I3" i="4" l="1"/>
  <c r="AL3" i="4" s="1"/>
  <c r="J4" i="4"/>
  <c r="E4" i="4" s="1"/>
  <c r="Q4" i="4" l="1"/>
  <c r="L4" i="4"/>
  <c r="O4" i="4" s="1"/>
  <c r="M4" i="4"/>
  <c r="P4" i="4" l="1"/>
  <c r="N4" i="4"/>
  <c r="G4" i="4" l="1"/>
  <c r="R4" i="4"/>
  <c r="S4" i="4" s="1"/>
  <c r="H4" i="4" l="1"/>
  <c r="I4" i="4" s="1"/>
  <c r="AL4" i="4" s="1"/>
  <c r="F5" i="4" l="1"/>
  <c r="J5" i="4" s="1"/>
  <c r="E5" i="4" s="1"/>
  <c r="L5" i="4" l="1"/>
  <c r="N5" i="4" s="1"/>
  <c r="Q5" i="4"/>
  <c r="M5" i="4"/>
  <c r="P5" i="4" s="1"/>
  <c r="O5" i="4" l="1"/>
  <c r="G5" i="4" s="1"/>
  <c r="R5" i="4"/>
  <c r="S5" i="4" s="1"/>
  <c r="H5" i="4" l="1"/>
  <c r="F6" i="4" s="1"/>
  <c r="J6" i="4" s="1"/>
  <c r="E6" i="4" s="1"/>
  <c r="I5" i="4" l="1"/>
  <c r="AL5" i="4" s="1"/>
  <c r="M6" i="4"/>
  <c r="P6" i="4" s="1"/>
  <c r="L6" i="4"/>
  <c r="O6" i="4" s="1"/>
  <c r="Q6" i="4"/>
  <c r="N6" i="4" l="1"/>
  <c r="R6" i="4" s="1"/>
  <c r="S6" i="4" s="1"/>
  <c r="G6" i="4" l="1"/>
  <c r="H6" i="4" s="1"/>
  <c r="I6" i="4" l="1"/>
  <c r="AL6" i="4" s="1"/>
  <c r="F7" i="4"/>
  <c r="J7" i="4" s="1"/>
  <c r="E7" i="4" s="1"/>
  <c r="Q7" i="4" l="1"/>
  <c r="M7" i="4"/>
  <c r="P7" i="4" s="1"/>
  <c r="L7" i="4"/>
  <c r="N7" i="4" l="1"/>
  <c r="R7" i="4" s="1"/>
  <c r="S7" i="4" s="1"/>
  <c r="O7" i="4"/>
  <c r="G7" i="4" l="1"/>
  <c r="H7" i="4" s="1"/>
  <c r="I7" i="4" l="1"/>
  <c r="AL7" i="4" s="1"/>
  <c r="F8" i="4"/>
  <c r="J8" i="4" s="1"/>
  <c r="E8" i="4" s="1"/>
  <c r="L8" i="4" l="1"/>
  <c r="N8" i="4" s="1"/>
  <c r="M8" i="4"/>
  <c r="P8" i="4" s="1"/>
  <c r="Q8" i="4"/>
  <c r="R8" i="4" l="1"/>
  <c r="S8" i="4" s="1"/>
  <c r="O8" i="4"/>
  <c r="G8" i="4" s="1"/>
  <c r="H8" i="4" l="1"/>
  <c r="I8" i="4" s="1"/>
  <c r="AL8" i="4" s="1"/>
  <c r="F9" i="4" l="1"/>
  <c r="J9" i="4" s="1"/>
  <c r="E9" i="4" s="1"/>
  <c r="Q9" i="4" l="1"/>
  <c r="M9" i="4"/>
  <c r="P9" i="4" s="1"/>
  <c r="L9" i="4"/>
  <c r="O9" i="4" l="1"/>
  <c r="N9" i="4"/>
  <c r="G9" i="4" l="1"/>
  <c r="R9" i="4"/>
  <c r="S9" i="4" s="1"/>
  <c r="H9" i="4" l="1"/>
  <c r="F10" i="4" s="1"/>
  <c r="J10" i="4" s="1"/>
  <c r="I9" i="4" l="1"/>
  <c r="AL9" i="4" s="1"/>
  <c r="E10" i="4"/>
  <c r="Q10" i="4"/>
  <c r="L10" i="4"/>
  <c r="M10" i="4"/>
  <c r="O10" i="4" l="1"/>
  <c r="N10" i="4"/>
  <c r="P10" i="4"/>
  <c r="G10" i="4" l="1"/>
  <c r="R10" i="4"/>
  <c r="S10" i="4" s="1"/>
  <c r="H10" i="4" l="1"/>
  <c r="I10" i="4" s="1"/>
  <c r="AL10" i="4" s="1"/>
  <c r="F11" i="4" l="1"/>
  <c r="J11" i="4" s="1"/>
  <c r="E11" i="4" s="1"/>
  <c r="L11" i="4" l="1"/>
  <c r="Q11" i="4"/>
  <c r="M11" i="4"/>
  <c r="P11" i="4" s="1"/>
  <c r="O11" i="4" l="1"/>
  <c r="N11" i="4"/>
  <c r="G11" i="4" l="1"/>
  <c r="R11" i="4"/>
  <c r="S11" i="4" s="1"/>
  <c r="H11" i="4" l="1"/>
  <c r="I11" i="4" l="1"/>
  <c r="AL11" i="4" s="1"/>
  <c r="F12" i="4"/>
  <c r="J12" i="4" s="1"/>
  <c r="E12" i="4" l="1"/>
  <c r="L12" i="4"/>
  <c r="Q12" i="4"/>
  <c r="M12" i="4"/>
  <c r="P12" i="4" s="1"/>
  <c r="O12" i="4" l="1"/>
  <c r="N12" i="4"/>
  <c r="R12" i="4" l="1"/>
  <c r="S12" i="4" s="1"/>
  <c r="G12" i="4"/>
  <c r="H12" i="4" s="1"/>
  <c r="I12" i="4" l="1"/>
  <c r="AL12" i="4" s="1"/>
  <c r="F13" i="4"/>
  <c r="J13" i="4" s="1"/>
  <c r="E13" i="4" l="1"/>
  <c r="L13" i="4"/>
  <c r="Q13" i="4"/>
  <c r="M13" i="4"/>
  <c r="P13" i="4" s="1"/>
  <c r="O13" i="4" l="1"/>
  <c r="N13" i="4"/>
  <c r="R13" i="4" l="1"/>
  <c r="S13" i="4" s="1"/>
  <c r="G13" i="4"/>
  <c r="H13" i="4" l="1"/>
  <c r="F14" i="4"/>
  <c r="J14" i="4" s="1"/>
  <c r="I13" i="4"/>
  <c r="AL13" i="4" s="1"/>
  <c r="E14" i="4" l="1"/>
  <c r="M14" i="4"/>
  <c r="Q14" i="4"/>
  <c r="L14" i="4"/>
  <c r="O14" i="4" l="1"/>
  <c r="N14" i="4"/>
  <c r="P14" i="4"/>
  <c r="R14" i="4" l="1"/>
  <c r="S14" i="4" s="1"/>
  <c r="G14" i="4"/>
  <c r="H14" i="4" s="1"/>
  <c r="I14" i="4" l="1"/>
  <c r="AL14" i="4" s="1"/>
  <c r="F15" i="4"/>
  <c r="J15" i="4" s="1"/>
  <c r="E15" i="4" l="1"/>
  <c r="M15" i="4"/>
  <c r="Q15" i="4"/>
  <c r="L15" i="4"/>
  <c r="O15" i="4" l="1"/>
  <c r="N15" i="4"/>
  <c r="P15" i="4"/>
  <c r="R15" i="4" l="1"/>
  <c r="S15" i="4" s="1"/>
  <c r="G15" i="4"/>
  <c r="H15" i="4" l="1"/>
  <c r="F16" i="4" l="1"/>
  <c r="J16" i="4" s="1"/>
  <c r="I15" i="4"/>
  <c r="AL15" i="4" s="1"/>
  <c r="E16" i="4" l="1"/>
  <c r="M16" i="4"/>
  <c r="P16" i="4" s="1"/>
  <c r="Q16" i="4"/>
  <c r="L16" i="4"/>
  <c r="O16" i="4" l="1"/>
  <c r="N16" i="4"/>
  <c r="R16" i="4" s="1"/>
  <c r="S16" i="4" s="1"/>
  <c r="G16" i="4"/>
  <c r="H16" i="4" l="1"/>
  <c r="I16" i="4"/>
  <c r="AL16" i="4" s="1"/>
  <c r="F17" i="4"/>
  <c r="J17" i="4" s="1"/>
  <c r="E17" i="4" l="1"/>
  <c r="M17" i="4"/>
  <c r="L17" i="4"/>
  <c r="Q17" i="4"/>
  <c r="O17" i="4" l="1"/>
  <c r="N17" i="4"/>
  <c r="P17" i="4"/>
  <c r="R17" i="4"/>
  <c r="S17" i="4" s="1"/>
  <c r="G17" i="4"/>
  <c r="H17" i="4" s="1"/>
  <c r="F18" i="4" s="1"/>
  <c r="J18" i="4" s="1"/>
  <c r="E18" i="4" s="1"/>
  <c r="M18" i="4" l="1"/>
  <c r="L18" i="4"/>
  <c r="Q18" i="4"/>
  <c r="I17" i="4"/>
  <c r="AL17" i="4" s="1"/>
  <c r="P18" i="4"/>
  <c r="O18" i="4"/>
  <c r="N18" i="4"/>
  <c r="G18" i="4" l="1"/>
  <c r="R18" i="4"/>
  <c r="S18" i="4" s="1"/>
  <c r="H18" i="4" l="1"/>
  <c r="F19" i="4" s="1"/>
  <c r="J19" i="4" s="1"/>
  <c r="I18" i="4"/>
  <c r="AL18" i="4" s="1"/>
  <c r="E19" i="4" l="1"/>
  <c r="Q19" i="4"/>
  <c r="M19" i="4"/>
  <c r="L19" i="4"/>
  <c r="P19" i="4" l="1"/>
  <c r="O19" i="4"/>
  <c r="N19" i="4"/>
  <c r="G19" i="4" l="1"/>
  <c r="R19" i="4"/>
  <c r="S19" i="4" s="1"/>
  <c r="H19" i="4" s="1"/>
  <c r="I19" i="4" l="1"/>
  <c r="AL19" i="4" s="1"/>
  <c r="F20" i="4"/>
  <c r="J20" i="4" s="1"/>
  <c r="E20" i="4" l="1"/>
  <c r="Q20" i="4"/>
  <c r="M20" i="4"/>
  <c r="L20" i="4"/>
  <c r="P20" i="4" l="1"/>
  <c r="O20" i="4"/>
  <c r="N20" i="4"/>
  <c r="R20" i="4" l="1"/>
  <c r="S20" i="4" s="1"/>
  <c r="G20" i="4"/>
  <c r="H20" i="4" l="1"/>
  <c r="I20" i="4" s="1"/>
  <c r="AL20" i="4" s="1"/>
  <c r="F21" i="4"/>
  <c r="J21" i="4" s="1"/>
  <c r="E21" i="4" l="1"/>
  <c r="Q21" i="4"/>
  <c r="M21" i="4"/>
  <c r="L21" i="4"/>
  <c r="O21" i="4" l="1"/>
  <c r="N21" i="4"/>
  <c r="P21" i="4"/>
  <c r="G21" i="4" l="1"/>
  <c r="R21" i="4"/>
  <c r="S21" i="4" s="1"/>
  <c r="H21" i="4" l="1"/>
  <c r="I21" i="4"/>
  <c r="AL21" i="4" s="1"/>
  <c r="F22" i="4"/>
  <c r="J22" i="4" s="1"/>
  <c r="E22" i="4" l="1"/>
  <c r="Q22" i="4"/>
  <c r="L22" i="4"/>
  <c r="M22" i="4"/>
  <c r="P22" i="4" l="1"/>
  <c r="O22" i="4"/>
  <c r="N22" i="4"/>
  <c r="R22" i="4" s="1"/>
  <c r="S22" i="4" s="1"/>
  <c r="G22" i="4" l="1"/>
  <c r="H22" i="4" s="1"/>
  <c r="I22" i="4" l="1"/>
  <c r="AL22" i="4" s="1"/>
  <c r="F23" i="4"/>
  <c r="J23" i="4" s="1"/>
  <c r="E23" i="4" l="1"/>
  <c r="Q23" i="4"/>
  <c r="L23" i="4"/>
  <c r="M23" i="4"/>
  <c r="O23" i="4" l="1"/>
  <c r="N23" i="4"/>
  <c r="P23" i="4"/>
  <c r="G23" i="4" l="1"/>
  <c r="R23" i="4"/>
  <c r="S23" i="4" s="1"/>
  <c r="H23" i="4" s="1"/>
  <c r="F24" i="4" l="1"/>
  <c r="J24" i="4" s="1"/>
  <c r="I23" i="4"/>
  <c r="AL23" i="4" s="1"/>
  <c r="E24" i="4" l="1"/>
  <c r="Q24" i="4"/>
  <c r="L24" i="4"/>
  <c r="M24" i="4"/>
  <c r="P24" i="4" l="1"/>
  <c r="O24" i="4"/>
  <c r="N24" i="4"/>
  <c r="R24" i="4" l="1"/>
  <c r="S24" i="4" s="1"/>
  <c r="G24" i="4"/>
  <c r="H24" i="4" s="1"/>
  <c r="F25" i="4" l="1"/>
  <c r="J25" i="4" s="1"/>
  <c r="I24" i="4"/>
  <c r="AL24" i="4" s="1"/>
  <c r="E25" i="4" l="1"/>
  <c r="L25" i="4"/>
  <c r="M25" i="4"/>
  <c r="Q25" i="4"/>
  <c r="P25" i="4" l="1"/>
  <c r="O25" i="4"/>
  <c r="N25" i="4"/>
  <c r="R25" i="4" l="1"/>
  <c r="S25" i="4" s="1"/>
  <c r="G25" i="4"/>
  <c r="H25" i="4" l="1"/>
  <c r="I25" i="4" s="1"/>
  <c r="AL25" i="4" s="1"/>
  <c r="F26" i="4" l="1"/>
  <c r="J26" i="4" s="1"/>
  <c r="Q26" i="4" s="1"/>
  <c r="M26" i="4" l="1"/>
  <c r="E26" i="4"/>
  <c r="L26" i="4"/>
  <c r="P26" i="4"/>
  <c r="O26" i="4"/>
  <c r="N26" i="4"/>
  <c r="R26" i="4" s="1"/>
  <c r="S26" i="4" s="1"/>
  <c r="G26" i="4" l="1"/>
  <c r="H26" i="4" s="1"/>
  <c r="I26" i="4" l="1"/>
  <c r="AL26" i="4" s="1"/>
  <c r="F27" i="4"/>
  <c r="J27" i="4" s="1"/>
  <c r="E27" i="4" l="1"/>
  <c r="Q27" i="4"/>
  <c r="L27" i="4"/>
  <c r="M27" i="4"/>
  <c r="P27" i="4" l="1"/>
  <c r="O27" i="4"/>
  <c r="N27" i="4"/>
  <c r="R27" i="4" l="1"/>
  <c r="S27" i="4" s="1"/>
  <c r="G27" i="4"/>
  <c r="H27" i="4" s="1"/>
  <c r="I27" i="4" l="1"/>
  <c r="AL27" i="4" s="1"/>
  <c r="F28" i="4"/>
  <c r="J28" i="4" s="1"/>
  <c r="E28" i="4" l="1"/>
  <c r="M28" i="4"/>
  <c r="L28" i="4"/>
  <c r="Q28" i="4"/>
  <c r="O28" i="4" l="1"/>
  <c r="N28" i="4"/>
  <c r="P28" i="4"/>
  <c r="R28" i="4" s="1"/>
  <c r="S28" i="4" s="1"/>
  <c r="G28" i="4" l="1"/>
  <c r="H28" i="4" s="1"/>
  <c r="I28" i="4"/>
  <c r="AL28" i="4" s="1"/>
  <c r="F29" i="4"/>
  <c r="J29" i="4" s="1"/>
  <c r="E29" i="4" l="1"/>
  <c r="L29" i="4"/>
  <c r="Q29" i="4"/>
  <c r="M29" i="4"/>
  <c r="P29" i="4" s="1"/>
  <c r="O29" i="4" l="1"/>
  <c r="N29" i="4"/>
  <c r="R29" i="4"/>
  <c r="S29" i="4" s="1"/>
  <c r="G29" i="4" l="1"/>
  <c r="H29" i="4" s="1"/>
  <c r="F30" i="4" l="1"/>
  <c r="J30" i="4" s="1"/>
  <c r="E30" i="4" s="1"/>
  <c r="I29" i="4"/>
  <c r="AL29" i="4" s="1"/>
  <c r="M30" i="4" l="1"/>
  <c r="P30" i="4" s="1"/>
  <c r="Q30" i="4"/>
  <c r="L30" i="4"/>
  <c r="O30" i="4" l="1"/>
  <c r="N30" i="4"/>
  <c r="R30" i="4" s="1"/>
  <c r="S30" i="4" s="1"/>
  <c r="G30" i="4" l="1"/>
  <c r="H30" i="4" s="1"/>
  <c r="I30" i="4" s="1"/>
  <c r="AL30" i="4" s="1"/>
</calcChain>
</file>

<file path=xl/sharedStrings.xml><?xml version="1.0" encoding="utf-8"?>
<sst xmlns="http://schemas.openxmlformats.org/spreadsheetml/2006/main" count="37" uniqueCount="32">
  <si>
    <t>Jahr</t>
  </si>
  <si>
    <t>EK-Bedarf</t>
  </si>
  <si>
    <t>Kaufpreis</t>
  </si>
  <si>
    <t>Rendite</t>
  </si>
  <si>
    <t>Zins</t>
  </si>
  <si>
    <t>Tilgung</t>
  </si>
  <si>
    <t>BWK</t>
  </si>
  <si>
    <t>Immobilien
vermögen</t>
  </si>
  <si>
    <t>Steuersatz</t>
  </si>
  <si>
    <t>Kredit</t>
  </si>
  <si>
    <t>Finanzierung</t>
  </si>
  <si>
    <t>Kaltmiete</t>
  </si>
  <si>
    <t>Operativer 
Cashflow</t>
  </si>
  <si>
    <t>Jährlich Netto 
Cashflow</t>
  </si>
  <si>
    <t>Monatlich Netto 
Cashflow</t>
  </si>
  <si>
    <t>Inflation</t>
  </si>
  <si>
    <t>Zinsen</t>
  </si>
  <si>
    <t>Steurrn</t>
  </si>
  <si>
    <t>Kaufnebenkosten</t>
  </si>
  <si>
    <t>Abschreibung</t>
  </si>
  <si>
    <t>AfA</t>
  </si>
  <si>
    <t>Dir gefällt dieses Kalkulationstool? Hier gibt es noch mehr davon!</t>
  </si>
  <si>
    <t>Du brauchst hilfe bei der Benutzung dieses Excels?</t>
  </si>
  <si>
    <t>Du willst Immobilien kaufen und hast einen Engpass? Ich helfe dir weiter! Trage dich unter folgenden Link ein</t>
  </si>
  <si>
    <t>Cashflow ReInvest? *</t>
  </si>
  <si>
    <t>Kostenlose Strategie Session mit Alexander Raue (hier klicken!)</t>
  </si>
  <si>
    <t>Excel Tools, Musteranschreiben, Vermieter Tools (hier klicken!)</t>
  </si>
  <si>
    <t>Video Tutorial für die Benutzung dieses Excels (hier klicken!)</t>
  </si>
  <si>
    <t>Eigenkapital  Startjahr</t>
  </si>
  <si>
    <t>Eigenkapital Jährlich</t>
  </si>
  <si>
    <t>Steuern Kumuliert</t>
  </si>
  <si>
    <r>
      <rPr>
        <b/>
        <sz val="10"/>
        <rFont val="Arial"/>
      </rPr>
      <t>Anmerkungen:</t>
    </r>
    <r>
      <rPr>
        <sz val="10"/>
        <color rgb="FF000000"/>
        <rFont val="Arial"/>
      </rPr>
      <t xml:space="preserve">
• Die Rechnungen dienen als Orientierung zur strategischen Planung und nicht als exakte Kalkulationen. 
• Die BWK sind alle nichtlumegbaren Kosten inklusive Instandhaltung
• Operativer Cashflow (OCF) ist definiert als OCF = Mieteinnahmen - Bewirtschaftungskosten (BWK) - Kapitaldienst (Zins + Tilgung).
• Netto Cashflow Rechnung basiert auf OCF abzüglich der Steuern. 
• Cashflow Reinvest : Bedeutet, wieviel man vom jährlichen Gewinn aus den Bestands-Immobilien direkt als EK für die nächsten Objekte reinvestiert
• AfA wird vereinfacht mit 90% (Gebäudeanteil) auf den Kaufpreis gerechnet
• 110% Finanzierungen mit 0% Eigekapital kann das Tool nicht abbilden, da einige Werte sonst gegen unendlich genen (EK Rendite ist unendlich)
</t>
    </r>
    <r>
      <rPr>
        <b/>
        <sz val="10"/>
        <rFont val="Arial"/>
      </rPr>
      <t xml:space="preserve">Handhabung:
</t>
    </r>
    <r>
      <rPr>
        <sz val="10"/>
        <color rgb="FF000000"/>
        <rFont val="Arial"/>
      </rPr>
      <t xml:space="preserve">• </t>
    </r>
    <r>
      <rPr>
        <u/>
        <sz val="10"/>
        <rFont val="Arial"/>
      </rPr>
      <t>Erstelle zunächst deine persönliche Kopie dieses Dokumentes, um mit deinen eigenen Berechnungen beginnen zu können.</t>
    </r>
    <r>
      <rPr>
        <sz val="10"/>
        <color rgb="FF000000"/>
        <rFont val="Arial"/>
      </rPr>
      <t xml:space="preserve">
• Die gelb unterlegten Zellen stellen die Einflussgrößen dar. Diese können angepasst werden, um verschiedene Zukunftsprognosen zu machen. Das Startjahr unterscheidet sich etwas durch angespartes Eigenkapital von den Folgejahren
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</si>
</sst>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€-1]"/>
    <numFmt numFmtId="165" formatCode="#,##0.00\ [$€-1]"/>
    <numFmt numFmtId="166" formatCode="_-* #,##0\ [$€-407]_-;\-* #,##0\ [$€-407]_-;_-* &quot;-&quot;??\ [$€-407]_-;_-@_-"/>
  </numFmts>
  <fonts count="14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name val="Arial"/>
    </font>
    <font>
      <u/>
      <sz val="10"/>
      <name val="Arial"/>
    </font>
    <font>
      <sz val="10"/>
      <color rgb="FF00000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</font>
    <font>
      <sz val="12"/>
      <color theme="1"/>
      <name val="Arial"/>
      <family val="2"/>
      <scheme val="minor"/>
    </font>
    <font>
      <sz val="12"/>
      <color rgb="FF000000"/>
      <name val="Arial"/>
      <family val="2"/>
    </font>
    <font>
      <u/>
      <sz val="12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rgb="FFFFE599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rgb="FFCCCC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9" tint="0.79998168889431442"/>
        <bgColor rgb="FFCCCCCC"/>
      </patternFill>
    </fill>
    <fill>
      <patternFill patternType="solid">
        <fgColor theme="0"/>
        <bgColor rgb="FFCCCC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 applyFont="1" applyAlignment="1"/>
    <xf numFmtId="0" fontId="2" fillId="5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164" fontId="0" fillId="0" borderId="1" xfId="0" applyNumberFormat="1" applyFont="1" applyBorder="1" applyAlignment="1"/>
    <xf numFmtId="164" fontId="1" fillId="2" borderId="1" xfId="0" applyNumberFormat="1" applyFont="1" applyFill="1" applyBorder="1" applyAlignment="1">
      <alignment horizontal="right"/>
    </xf>
    <xf numFmtId="9" fontId="1" fillId="2" borderId="1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/>
    <xf numFmtId="0" fontId="2" fillId="9" borderId="11" xfId="0" applyFont="1" applyFill="1" applyBorder="1" applyAlignment="1">
      <alignment horizontal="center"/>
    </xf>
    <xf numFmtId="10" fontId="1" fillId="2" borderId="11" xfId="0" applyNumberFormat="1" applyFont="1" applyFill="1" applyBorder="1" applyAlignment="1">
      <alignment horizontal="center"/>
    </xf>
    <xf numFmtId="10" fontId="1" fillId="6" borderId="1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6" fillId="0" borderId="1" xfId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0" fillId="0" borderId="2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166" fontId="0" fillId="0" borderId="6" xfId="0" applyNumberFormat="1" applyFont="1" applyBorder="1" applyAlignment="1"/>
    <xf numFmtId="0" fontId="0" fillId="0" borderId="7" xfId="0" applyFont="1" applyBorder="1" applyAlignment="1"/>
    <xf numFmtId="166" fontId="0" fillId="0" borderId="10" xfId="0" applyNumberFormat="1" applyFont="1" applyBorder="1" applyAlignment="1"/>
    <xf numFmtId="0" fontId="11" fillId="5" borderId="0" xfId="0" applyFont="1" applyFill="1"/>
    <xf numFmtId="0" fontId="12" fillId="0" borderId="0" xfId="0" applyFont="1" applyAlignment="1"/>
    <xf numFmtId="0" fontId="11" fillId="10" borderId="17" xfId="0" applyFont="1" applyFill="1" applyBorder="1"/>
    <xf numFmtId="0" fontId="11" fillId="10" borderId="12" xfId="0" applyFont="1" applyFill="1" applyBorder="1" applyAlignment="1">
      <alignment vertical="top"/>
    </xf>
    <xf numFmtId="0" fontId="11" fillId="10" borderId="13" xfId="0" applyFont="1" applyFill="1" applyBorder="1" applyAlignment="1">
      <alignment vertical="top"/>
    </xf>
    <xf numFmtId="0" fontId="12" fillId="10" borderId="18" xfId="0" applyFont="1" applyFill="1" applyBorder="1" applyAlignment="1">
      <alignment vertical="top"/>
    </xf>
    <xf numFmtId="0" fontId="13" fillId="10" borderId="14" xfId="2" applyFont="1" applyFill="1" applyBorder="1" applyAlignment="1">
      <alignment vertical="top"/>
    </xf>
    <xf numFmtId="0" fontId="11" fillId="10" borderId="15" xfId="0" applyFont="1" applyFill="1" applyBorder="1" applyAlignment="1">
      <alignment vertical="top"/>
    </xf>
    <xf numFmtId="0" fontId="12" fillId="10" borderId="19" xfId="0" applyFont="1" applyFill="1" applyBorder="1" applyAlignment="1">
      <alignment vertical="top"/>
    </xf>
    <xf numFmtId="0" fontId="8" fillId="0" borderId="1" xfId="0" applyFont="1" applyBorder="1" applyAlignment="1">
      <alignment horizontal="center"/>
    </xf>
    <xf numFmtId="0" fontId="13" fillId="10" borderId="9" xfId="2" applyFont="1" applyFill="1" applyBorder="1"/>
    <xf numFmtId="0" fontId="11" fillId="5" borderId="0" xfId="0" applyFont="1" applyFill="1" applyBorder="1"/>
    <xf numFmtId="9" fontId="1" fillId="2" borderId="11" xfId="1" applyFont="1" applyFill="1" applyBorder="1" applyAlignment="1">
      <alignment vertical="center"/>
    </xf>
    <xf numFmtId="164" fontId="0" fillId="0" borderId="16" xfId="0" applyNumberFormat="1" applyFont="1" applyBorder="1" applyAlignment="1"/>
    <xf numFmtId="0" fontId="7" fillId="12" borderId="0" xfId="0" applyFont="1" applyFill="1" applyBorder="1" applyAlignment="1">
      <alignment horizontal="center" vertical="center" wrapText="1"/>
    </xf>
    <xf numFmtId="164" fontId="0" fillId="5" borderId="0" xfId="0" applyNumberFormat="1" applyFont="1" applyFill="1" applyBorder="1" applyAlignment="1"/>
    <xf numFmtId="0" fontId="0" fillId="5" borderId="0" xfId="0" applyFont="1" applyFill="1" applyBorder="1" applyAlignment="1"/>
    <xf numFmtId="0" fontId="7" fillId="11" borderId="16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/>
    </xf>
    <xf numFmtId="0" fontId="7" fillId="9" borderId="5" xfId="0" applyFont="1" applyFill="1" applyBorder="1" applyAlignment="1"/>
    <xf numFmtId="0" fontId="7" fillId="8" borderId="3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/>
    <xf numFmtId="0" fontId="7" fillId="8" borderId="4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/>
    <xf numFmtId="0" fontId="7" fillId="8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3">
    <cellStyle name="Link" xfId="2" builtinId="8"/>
    <cellStyle name="Prozent" xfId="1" builtinId="5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Monatlich Netto 
Cashflow pro Jahr</a:t>
            </a:r>
          </a:p>
        </c:rich>
      </c:tx>
      <c:layout>
        <c:manualLayout>
          <c:xMode val="edge"/>
          <c:yMode val="edge"/>
          <c:x val="0.40465367354260151"/>
          <c:y val="4.2160737812911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'Variante 2'!$AL$2</c:f>
              <c:strCache>
                <c:ptCount val="1"/>
                <c:pt idx="0">
                  <c:v>Monatlich Netto 
Cashflow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'Variante 2'!$AK$2:$AK$30</c15:sqref>
                  </c15:fullRef>
                </c:ext>
              </c:extLst>
              <c:f>'Variante 2'!$AK$3:$AK$30</c:f>
              <c:strCache>
                <c:ptCount val="2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'Variante 2'!$AL$3:$AL$30</c15:sqref>
                  </c15:fullRef>
                </c:ext>
              </c:extLst>
              <c:f>'Variante 2'!$AL$4:$AL$30</c:f>
              <c:numCache>
                <c:formatCode>_-* #,##0\ [$€-407]_-;\-* #,##0\ [$€-407]_-;_-* "-"??\ [$€-407]_-;_-@_-</c:formatCode>
                <c:ptCount val="27"/>
                <c:pt idx="0">
                  <c:v>669.76875000000007</c:v>
                </c:pt>
                <c:pt idx="1">
                  <c:v>797.41003854166649</c:v>
                </c:pt>
                <c:pt idx="2">
                  <c:v>938.30185860468748</c:v>
                </c:pt>
                <c:pt idx="3">
                  <c:v>1093.7780138598162</c:v>
                </c:pt>
                <c:pt idx="4">
                  <c:v>1265.3071602766622</c:v>
                </c:pt>
                <c:pt idx="5">
                  <c:v>1454.5064315389391</c:v>
                </c:pt>
                <c:pt idx="6">
                  <c:v>1663.1564412910093</c:v>
                </c:pt>
                <c:pt idx="7">
                  <c:v>1893.2178013409964</c:v>
                </c:pt>
                <c:pt idx="8">
                  <c:v>2146.8493090040047</c:v>
                </c:pt>
                <c:pt idx="9">
                  <c:v>2426.4279722478345</c:v>
                </c:pt>
                <c:pt idx="10">
                  <c:v>2734.5710583464934</c:v>
                </c:pt>
                <c:pt idx="11">
                  <c:v>3074.1603705118891</c:v>
                </c:pt>
                <c:pt idx="12">
                  <c:v>3448.3689776353599</c:v>
                </c:pt>
                <c:pt idx="13">
                  <c:v>3860.6906450196639</c:v>
                </c:pt>
                <c:pt idx="14">
                  <c:v>4314.9722390298339</c:v>
                </c:pt>
                <c:pt idx="15">
                  <c:v>4815.4494061700634</c:v>
                </c:pt>
                <c:pt idx="16">
                  <c:v>5366.7858574592947</c:v>
                </c:pt>
                <c:pt idx="17">
                  <c:v>5974.1166224121152</c:v>
                </c:pt>
                <c:pt idx="18">
                  <c:v>6643.0956737438219</c:v>
                </c:pt>
                <c:pt idx="19">
                  <c:v>7379.9483644506645</c:v>
                </c:pt>
                <c:pt idx="20">
                  <c:v>8191.5291635440562</c:v>
                </c:pt>
                <c:pt idx="21">
                  <c:v>9085.3852258547649</c:v>
                </c:pt>
                <c:pt idx="22">
                  <c:v>10069.826385425764</c:v>
                </c:pt>
                <c:pt idx="23">
                  <c:v>11154.002221581663</c:v>
                </c:pt>
                <c:pt idx="24">
                  <c:v>12347.98691235162</c:v>
                </c:pt>
                <c:pt idx="25">
                  <c:v>13662.872662138898</c:v>
                </c:pt>
                <c:pt idx="26">
                  <c:v>15110.872570043939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DF-47E2-A309-AAFCC08B4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584912"/>
        <c:axId val="527583952"/>
      </c:lineChart>
      <c:catAx>
        <c:axId val="52758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5839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2758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[$€-407]_-;\-* #,##0\ [$€-407]_-;_-* &quot;-&quot;??\ [$€-407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58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85724</xdr:colOff>
      <xdr:row>0</xdr:row>
      <xdr:rowOff>123825</xdr:rowOff>
    </xdr:from>
    <xdr:to>
      <xdr:col>23</xdr:col>
      <xdr:colOff>0</xdr:colOff>
      <xdr:row>13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39D6A79-D2B2-46F8-BF16-8DFBCB37E7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17</xdr:row>
      <xdr:rowOff>152401</xdr:rowOff>
    </xdr:from>
    <xdr:to>
      <xdr:col>1</xdr:col>
      <xdr:colOff>600076</xdr:colOff>
      <xdr:row>22</xdr:row>
      <xdr:rowOff>91642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BCF25F8-5A20-4D27-A09D-751068D96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476626"/>
          <a:ext cx="2438400" cy="939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gistore24.com/redir/242311/?ds24tr=ExcelPrognoseTool" TargetMode="External"/><Relationship Id="rId2" Type="http://schemas.openxmlformats.org/officeDocument/2006/relationships/hyperlink" Target="https://vermietertagebuch.com/form-excel-prognose-tool/" TargetMode="External"/><Relationship Id="rId1" Type="http://schemas.openxmlformats.org/officeDocument/2006/relationships/hyperlink" Target="https://vermietertagebuch.com/immobilien-cashflow-prognose-excel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6142E-1FFE-4949-9093-DDA0C1B407BA}">
  <dimension ref="A1:AL43"/>
  <sheetViews>
    <sheetView showGridLines="0" tabSelected="1" workbookViewId="0"/>
  </sheetViews>
  <sheetFormatPr baseColWidth="10" defaultColWidth="14.42578125" defaultRowHeight="12.75" x14ac:dyDescent="0.2"/>
  <cols>
    <col min="1" max="1" width="27.5703125" customWidth="1"/>
    <col min="2" max="2" width="9.140625" bestFit="1" customWidth="1"/>
    <col min="3" max="3" width="6.28515625" customWidth="1"/>
    <col min="4" max="4" width="6.42578125" customWidth="1"/>
    <col min="5" max="5" width="21.42578125" customWidth="1"/>
    <col min="6" max="6" width="12.5703125" customWidth="1"/>
    <col min="7" max="7" width="11" bestFit="1" customWidth="1"/>
    <col min="8" max="8" width="14" bestFit="1" customWidth="1"/>
    <col min="9" max="9" width="15" customWidth="1"/>
    <col min="10" max="10" width="10.7109375" hidden="1" customWidth="1"/>
    <col min="11" max="11" width="16.85546875" hidden="1" customWidth="1"/>
    <col min="12" max="12" width="10.7109375" hidden="1" customWidth="1"/>
    <col min="13" max="13" width="9.7109375" hidden="1" customWidth="1"/>
    <col min="14" max="14" width="8.140625" hidden="1" customWidth="1"/>
    <col min="15" max="17" width="9.140625" hidden="1" customWidth="1"/>
    <col min="18" max="18" width="8.140625" hidden="1" customWidth="1"/>
    <col min="19" max="19" width="10.7109375" hidden="1" customWidth="1"/>
    <col min="20" max="20" width="1.85546875" style="47" customWidth="1"/>
    <col min="21" max="21" width="66.140625" customWidth="1"/>
    <col min="22" max="22" width="3.28515625" customWidth="1"/>
    <col min="23" max="23" width="38.85546875" customWidth="1"/>
  </cols>
  <sheetData>
    <row r="1" spans="1:38" ht="12.75" customHeight="1" thickBot="1" x14ac:dyDescent="0.25">
      <c r="A1" s="10"/>
      <c r="B1" s="14"/>
      <c r="D1" s="50" t="s">
        <v>0</v>
      </c>
      <c r="E1" s="52" t="s">
        <v>7</v>
      </c>
      <c r="F1" s="52" t="s">
        <v>1</v>
      </c>
      <c r="G1" s="52" t="s">
        <v>12</v>
      </c>
      <c r="H1" s="52" t="s">
        <v>13</v>
      </c>
      <c r="I1" s="54" t="s">
        <v>14</v>
      </c>
      <c r="J1" s="56" t="s">
        <v>2</v>
      </c>
      <c r="K1" s="49" t="s">
        <v>18</v>
      </c>
      <c r="L1" s="49" t="s">
        <v>9</v>
      </c>
      <c r="M1" s="49" t="s">
        <v>11</v>
      </c>
      <c r="N1" s="49" t="s">
        <v>16</v>
      </c>
      <c r="O1" s="49" t="s">
        <v>5</v>
      </c>
      <c r="P1" s="49" t="s">
        <v>6</v>
      </c>
      <c r="Q1" s="49" t="s">
        <v>20</v>
      </c>
      <c r="R1" s="49" t="s">
        <v>17</v>
      </c>
      <c r="S1" s="48" t="s">
        <v>30</v>
      </c>
      <c r="T1" s="45"/>
    </row>
    <row r="2" spans="1:38" x14ac:dyDescent="0.2">
      <c r="A2" s="40" t="s">
        <v>28</v>
      </c>
      <c r="B2" s="4">
        <v>100000</v>
      </c>
      <c r="D2" s="51"/>
      <c r="E2" s="53"/>
      <c r="F2" s="53"/>
      <c r="G2" s="53"/>
      <c r="H2" s="53"/>
      <c r="I2" s="55"/>
      <c r="J2" s="56"/>
      <c r="K2" s="49"/>
      <c r="L2" s="49"/>
      <c r="M2" s="49"/>
      <c r="N2" s="49"/>
      <c r="O2" s="49"/>
      <c r="P2" s="49"/>
      <c r="Q2" s="49"/>
      <c r="R2" s="49"/>
      <c r="S2" s="48"/>
      <c r="T2" s="45"/>
      <c r="AK2" s="25" t="s">
        <v>0</v>
      </c>
      <c r="AL2" s="26" t="s">
        <v>14</v>
      </c>
    </row>
    <row r="3" spans="1:38" ht="15.75" customHeight="1" x14ac:dyDescent="0.2">
      <c r="A3" s="40" t="s">
        <v>29</v>
      </c>
      <c r="B3" s="4">
        <v>10000</v>
      </c>
      <c r="D3" s="20">
        <v>2020</v>
      </c>
      <c r="E3" s="6">
        <f>J3</f>
        <v>1000000</v>
      </c>
      <c r="F3" s="6">
        <f>B2</f>
        <v>100000</v>
      </c>
      <c r="G3" s="7">
        <f>M3-N3-O3-P3</f>
        <v>14000</v>
      </c>
      <c r="H3" s="8">
        <f>G3-S3</f>
        <v>6650.0000000000009</v>
      </c>
      <c r="I3" s="21">
        <f t="shared" ref="I3:I30" si="0">H3/12</f>
        <v>554.16666666666674</v>
      </c>
      <c r="J3" s="19">
        <f>F3/(((1-$B$4)+K3))</f>
        <v>1000000</v>
      </c>
      <c r="K3" s="18">
        <f>$B$7</f>
        <v>0.1</v>
      </c>
      <c r="L3" s="6">
        <f>$B$4*J3</f>
        <v>1000000</v>
      </c>
      <c r="M3" s="3">
        <f>$B$6*J3</f>
        <v>70000</v>
      </c>
      <c r="N3" s="3">
        <f>$B$10*L3</f>
        <v>10000</v>
      </c>
      <c r="O3" s="3">
        <f>$B$11*L3</f>
        <v>25000</v>
      </c>
      <c r="P3" s="3">
        <f>$B$12*M3</f>
        <v>21000</v>
      </c>
      <c r="Q3" s="3">
        <f>J3*0.9*$B$8</f>
        <v>18000</v>
      </c>
      <c r="R3" s="3">
        <f>(M3-N3-P3-Q3)*$B$13</f>
        <v>7349.9999999999991</v>
      </c>
      <c r="S3" s="44">
        <f>R3</f>
        <v>7349.9999999999991</v>
      </c>
      <c r="T3" s="46"/>
      <c r="AK3" s="27">
        <f t="shared" ref="AK3:AK30" si="1">D3</f>
        <v>2020</v>
      </c>
      <c r="AL3" s="28">
        <f t="shared" ref="AL3:AL30" si="2">I3</f>
        <v>554.16666666666674</v>
      </c>
    </row>
    <row r="4" spans="1:38" ht="15.75" customHeight="1" x14ac:dyDescent="0.2">
      <c r="A4" s="17" t="s">
        <v>10</v>
      </c>
      <c r="B4" s="5">
        <v>1</v>
      </c>
      <c r="D4" s="1">
        <f>D3+1</f>
        <v>2021</v>
      </c>
      <c r="E4" s="6">
        <f>E3+(E3*$B$17)+J4</f>
        <v>1186500</v>
      </c>
      <c r="F4" s="6">
        <f>$B$3+(H3*$B$16)</f>
        <v>16650</v>
      </c>
      <c r="G4" s="7">
        <f>G3+(G3*$B$17)+M4-N4-O4-P4</f>
        <v>16611</v>
      </c>
      <c r="H4" s="8">
        <f t="shared" ref="H4:H30" si="3">G4-S4</f>
        <v>8037.2250000000004</v>
      </c>
      <c r="I4" s="21">
        <f t="shared" si="0"/>
        <v>669.76875000000007</v>
      </c>
      <c r="J4" s="19">
        <f t="shared" ref="J4:J30" si="4">F4/(((1-$B$4)+K4))</f>
        <v>166500</v>
      </c>
      <c r="K4" s="18">
        <v>0.1</v>
      </c>
      <c r="L4" s="6">
        <f>$B$4*J4</f>
        <v>166500</v>
      </c>
      <c r="M4" s="3">
        <f>$B$6*J4</f>
        <v>11655.000000000002</v>
      </c>
      <c r="N4" s="3">
        <f>$B$10*L4</f>
        <v>1665</v>
      </c>
      <c r="O4" s="3">
        <f>$B$11*L4</f>
        <v>4162.5</v>
      </c>
      <c r="P4" s="3">
        <f>$B$12*M4</f>
        <v>3496.5000000000005</v>
      </c>
      <c r="Q4" s="3">
        <f>J4*0.9*$B$8</f>
        <v>2997</v>
      </c>
      <c r="R4" s="3">
        <f>(M4-N4-P4-Q4)*$B$13</f>
        <v>1223.7750000000005</v>
      </c>
      <c r="S4" s="44">
        <f>R4+S3</f>
        <v>8573.7749999999996</v>
      </c>
      <c r="T4" s="46"/>
      <c r="AK4" s="27">
        <f t="shared" si="1"/>
        <v>2021</v>
      </c>
      <c r="AL4" s="28">
        <f t="shared" si="2"/>
        <v>669.76875000000007</v>
      </c>
    </row>
    <row r="5" spans="1:38" ht="15.75" customHeight="1" x14ac:dyDescent="0.2">
      <c r="A5" s="62"/>
      <c r="B5" s="63"/>
      <c r="D5" s="1">
        <f t="shared" ref="D5:D30" si="5">D4+1</f>
        <v>2022</v>
      </c>
      <c r="E5" s="6">
        <f t="shared" ref="E5:E30" si="6">E4+(E4*$B$17)+J5</f>
        <v>1390602.25</v>
      </c>
      <c r="F5" s="6">
        <f t="shared" ref="F5:F30" si="7">$B$3+(H4*$B$16)</f>
        <v>18037.224999999999</v>
      </c>
      <c r="G5" s="7">
        <f t="shared" ref="G5:G30" si="8">G4+(G4*$B$17)+M5-N5-O5-P5</f>
        <v>19468.431499999999</v>
      </c>
      <c r="H5" s="8">
        <f t="shared" si="3"/>
        <v>9568.9204624999984</v>
      </c>
      <c r="I5" s="21">
        <f t="shared" si="0"/>
        <v>797.41003854166649</v>
      </c>
      <c r="J5" s="19">
        <f t="shared" si="4"/>
        <v>180372.24999999997</v>
      </c>
      <c r="K5" s="18">
        <f t="shared" ref="K5:K30" si="9">$B$7</f>
        <v>0.1</v>
      </c>
      <c r="L5" s="6">
        <f t="shared" ref="L5:L30" si="10">$B$4*J5</f>
        <v>180372.24999999997</v>
      </c>
      <c r="M5" s="3">
        <f t="shared" ref="M5:M30" si="11">$B$6*J5</f>
        <v>12626.057499999999</v>
      </c>
      <c r="N5" s="3">
        <f t="shared" ref="N5:N30" si="12">$B$10*L5</f>
        <v>1803.7224999999999</v>
      </c>
      <c r="O5" s="3">
        <f t="shared" ref="O5:O30" si="13">$B$11*L5</f>
        <v>4509.3062499999996</v>
      </c>
      <c r="P5" s="3">
        <f t="shared" ref="P5:P30" si="14">$B$12*M5</f>
        <v>3787.8172499999996</v>
      </c>
      <c r="Q5" s="3">
        <f t="shared" ref="Q5:Q30" si="15">J5*0.9*$B$8</f>
        <v>3246.7004999999995</v>
      </c>
      <c r="R5" s="3">
        <f t="shared" ref="R5:R30" si="16">(M5-N5-P5-Q5)*$B$13</f>
        <v>1325.7360374999998</v>
      </c>
      <c r="S5" s="44">
        <f t="shared" ref="S5:S30" si="17">R5+S4</f>
        <v>9899.5110375000004</v>
      </c>
      <c r="T5" s="46"/>
      <c r="AK5" s="27">
        <f t="shared" si="1"/>
        <v>2022</v>
      </c>
      <c r="AL5" s="28">
        <f t="shared" si="2"/>
        <v>797.41003854166649</v>
      </c>
    </row>
    <row r="6" spans="1:38" ht="15.75" customHeight="1" x14ac:dyDescent="0.2">
      <c r="A6" s="17" t="s">
        <v>3</v>
      </c>
      <c r="B6" s="15">
        <v>7.0000000000000007E-2</v>
      </c>
      <c r="D6" s="1">
        <f t="shared" si="5"/>
        <v>2023</v>
      </c>
      <c r="E6" s="6">
        <f t="shared" si="6"/>
        <v>1614103.4996249999</v>
      </c>
      <c r="F6" s="6">
        <f t="shared" si="7"/>
        <v>19568.920462499998</v>
      </c>
      <c r="G6" s="7">
        <f t="shared" si="8"/>
        <v>22597.448994750001</v>
      </c>
      <c r="H6" s="8">
        <f t="shared" si="3"/>
        <v>11259.62230325625</v>
      </c>
      <c r="I6" s="21">
        <f t="shared" si="0"/>
        <v>938.30185860468748</v>
      </c>
      <c r="J6" s="19">
        <f t="shared" si="4"/>
        <v>195689.20462499998</v>
      </c>
      <c r="K6" s="18">
        <f t="shared" si="9"/>
        <v>0.1</v>
      </c>
      <c r="L6" s="6">
        <f t="shared" si="10"/>
        <v>195689.20462499998</v>
      </c>
      <c r="M6" s="3">
        <f t="shared" si="11"/>
        <v>13698.244323750001</v>
      </c>
      <c r="N6" s="3">
        <f t="shared" si="12"/>
        <v>1956.8920462499998</v>
      </c>
      <c r="O6" s="3">
        <f t="shared" si="13"/>
        <v>4892.2301156249996</v>
      </c>
      <c r="P6" s="3">
        <f t="shared" si="14"/>
        <v>4109.4732971250005</v>
      </c>
      <c r="Q6" s="3">
        <f t="shared" si="15"/>
        <v>3522.40568325</v>
      </c>
      <c r="R6" s="3">
        <f t="shared" si="16"/>
        <v>1438.3156539937504</v>
      </c>
      <c r="S6" s="44">
        <f t="shared" si="17"/>
        <v>11337.82669149375</v>
      </c>
      <c r="T6" s="46"/>
      <c r="AK6" s="27">
        <f t="shared" si="1"/>
        <v>2023</v>
      </c>
      <c r="AL6" s="28">
        <f t="shared" si="2"/>
        <v>938.30185860468748</v>
      </c>
    </row>
    <row r="7" spans="1:38" ht="15.75" customHeight="1" x14ac:dyDescent="0.2">
      <c r="A7" s="40" t="s">
        <v>18</v>
      </c>
      <c r="B7" s="15">
        <v>0.1</v>
      </c>
      <c r="D7" s="1">
        <f t="shared" si="5"/>
        <v>2024</v>
      </c>
      <c r="E7" s="6">
        <f t="shared" si="6"/>
        <v>1858981.7926500624</v>
      </c>
      <c r="F7" s="6">
        <f t="shared" si="7"/>
        <v>21259.622303256248</v>
      </c>
      <c r="G7" s="7">
        <f t="shared" si="8"/>
        <v>26025.74509710088</v>
      </c>
      <c r="H7" s="8">
        <f t="shared" si="3"/>
        <v>13125.336166317795</v>
      </c>
      <c r="I7" s="21">
        <f t="shared" si="0"/>
        <v>1093.7780138598162</v>
      </c>
      <c r="J7" s="19">
        <f t="shared" si="4"/>
        <v>212596.22303256247</v>
      </c>
      <c r="K7" s="18">
        <f t="shared" si="9"/>
        <v>0.1</v>
      </c>
      <c r="L7" s="6">
        <f t="shared" si="10"/>
        <v>212596.22303256247</v>
      </c>
      <c r="M7" s="3">
        <f t="shared" si="11"/>
        <v>14881.735612279374</v>
      </c>
      <c r="N7" s="3">
        <f t="shared" si="12"/>
        <v>2125.9622303256247</v>
      </c>
      <c r="O7" s="3">
        <f t="shared" si="13"/>
        <v>5314.9055758140621</v>
      </c>
      <c r="P7" s="3">
        <f t="shared" si="14"/>
        <v>4464.5206836838115</v>
      </c>
      <c r="Q7" s="3">
        <f t="shared" si="15"/>
        <v>3826.7320145861245</v>
      </c>
      <c r="R7" s="3">
        <f t="shared" si="16"/>
        <v>1562.5822392893347</v>
      </c>
      <c r="S7" s="44">
        <f t="shared" si="17"/>
        <v>12900.408930783085</v>
      </c>
      <c r="T7" s="46"/>
      <c r="AK7" s="27">
        <f t="shared" si="1"/>
        <v>2024</v>
      </c>
      <c r="AL7" s="28">
        <f t="shared" si="2"/>
        <v>1093.7780138598162</v>
      </c>
    </row>
    <row r="8" spans="1:38" ht="15.75" customHeight="1" x14ac:dyDescent="0.2">
      <c r="A8" s="17" t="s">
        <v>19</v>
      </c>
      <c r="B8" s="15">
        <v>0.02</v>
      </c>
      <c r="D8" s="2">
        <f t="shared" si="5"/>
        <v>2025</v>
      </c>
      <c r="E8" s="6">
        <f t="shared" si="6"/>
        <v>2127414.7901662416</v>
      </c>
      <c r="F8" s="6">
        <f t="shared" si="7"/>
        <v>23125.336166317793</v>
      </c>
      <c r="G8" s="7">
        <f t="shared" si="8"/>
        <v>29783.807062327389</v>
      </c>
      <c r="H8" s="8">
        <f t="shared" si="3"/>
        <v>15183.685923319947</v>
      </c>
      <c r="I8" s="21">
        <f t="shared" si="0"/>
        <v>1265.3071602766622</v>
      </c>
      <c r="J8" s="19">
        <f t="shared" si="4"/>
        <v>231253.36166317793</v>
      </c>
      <c r="K8" s="18">
        <f t="shared" si="9"/>
        <v>0.1</v>
      </c>
      <c r="L8" s="6">
        <f t="shared" si="10"/>
        <v>231253.36166317793</v>
      </c>
      <c r="M8" s="3">
        <f t="shared" si="11"/>
        <v>16187.735316422457</v>
      </c>
      <c r="N8" s="3">
        <f t="shared" si="12"/>
        <v>2312.5336166317793</v>
      </c>
      <c r="O8" s="3">
        <f t="shared" si="13"/>
        <v>5781.3340415794482</v>
      </c>
      <c r="P8" s="3">
        <f t="shared" si="14"/>
        <v>4856.3205949267367</v>
      </c>
      <c r="Q8" s="3">
        <f t="shared" si="15"/>
        <v>4162.5605099372033</v>
      </c>
      <c r="R8" s="3">
        <f t="shared" si="16"/>
        <v>1699.7122082243577</v>
      </c>
      <c r="S8" s="44">
        <f t="shared" si="17"/>
        <v>14600.121139007442</v>
      </c>
      <c r="T8" s="46"/>
      <c r="AK8" s="27">
        <f t="shared" si="1"/>
        <v>2025</v>
      </c>
      <c r="AL8" s="28">
        <f t="shared" si="2"/>
        <v>1265.3071602766622</v>
      </c>
    </row>
    <row r="9" spans="1:38" ht="15.75" customHeight="1" x14ac:dyDescent="0.2">
      <c r="A9" s="62"/>
      <c r="B9" s="63"/>
      <c r="D9" s="1">
        <f t="shared" si="5"/>
        <v>2026</v>
      </c>
      <c r="E9" s="6">
        <f t="shared" si="6"/>
        <v>2421799.945202766</v>
      </c>
      <c r="F9" s="6">
        <f t="shared" si="7"/>
        <v>25183.685923319947</v>
      </c>
      <c r="G9" s="7">
        <f t="shared" si="8"/>
        <v>33905.199232838728</v>
      </c>
      <c r="H9" s="8">
        <f t="shared" si="3"/>
        <v>17454.077178467269</v>
      </c>
      <c r="I9" s="21">
        <f t="shared" si="0"/>
        <v>1454.5064315389391</v>
      </c>
      <c r="J9" s="19">
        <f t="shared" si="4"/>
        <v>251836.85923319944</v>
      </c>
      <c r="K9" s="18">
        <f t="shared" si="9"/>
        <v>0.1</v>
      </c>
      <c r="L9" s="6">
        <f t="shared" si="10"/>
        <v>251836.85923319944</v>
      </c>
      <c r="M9" s="3">
        <f t="shared" si="11"/>
        <v>17628.580146323962</v>
      </c>
      <c r="N9" s="3">
        <f t="shared" si="12"/>
        <v>2518.3685923319945</v>
      </c>
      <c r="O9" s="3">
        <f t="shared" si="13"/>
        <v>6295.9214808299866</v>
      </c>
      <c r="P9" s="3">
        <f t="shared" si="14"/>
        <v>5288.5740438971889</v>
      </c>
      <c r="Q9" s="3">
        <f t="shared" si="15"/>
        <v>4533.0634661975901</v>
      </c>
      <c r="R9" s="3">
        <f t="shared" si="16"/>
        <v>1851.0009153640167</v>
      </c>
      <c r="S9" s="44">
        <f t="shared" si="17"/>
        <v>16451.122054371459</v>
      </c>
      <c r="T9" s="46"/>
      <c r="AK9" s="27">
        <f t="shared" si="1"/>
        <v>2026</v>
      </c>
      <c r="AL9" s="28">
        <f t="shared" si="2"/>
        <v>1454.5064315389391</v>
      </c>
    </row>
    <row r="10" spans="1:38" ht="15.75" customHeight="1" x14ac:dyDescent="0.2">
      <c r="A10" s="17" t="s">
        <v>4</v>
      </c>
      <c r="B10" s="15">
        <v>0.01</v>
      </c>
      <c r="D10" s="1">
        <f t="shared" si="5"/>
        <v>2027</v>
      </c>
      <c r="E10" s="6">
        <f t="shared" si="6"/>
        <v>2744776.715891494</v>
      </c>
      <c r="F10" s="6">
        <f t="shared" si="7"/>
        <v>27454.077178467269</v>
      </c>
      <c r="G10" s="7">
        <f t="shared" si="8"/>
        <v>38426.874022480915</v>
      </c>
      <c r="H10" s="8">
        <f t="shared" si="3"/>
        <v>19957.877295492111</v>
      </c>
      <c r="I10" s="21">
        <f t="shared" si="0"/>
        <v>1663.1564412910093</v>
      </c>
      <c r="J10" s="19">
        <f t="shared" si="4"/>
        <v>274540.77178467269</v>
      </c>
      <c r="K10" s="18">
        <f t="shared" si="9"/>
        <v>0.1</v>
      </c>
      <c r="L10" s="6">
        <f t="shared" si="10"/>
        <v>274540.77178467269</v>
      </c>
      <c r="M10" s="3">
        <f t="shared" si="11"/>
        <v>19217.854024927092</v>
      </c>
      <c r="N10" s="3">
        <f t="shared" si="12"/>
        <v>2745.4077178467269</v>
      </c>
      <c r="O10" s="3">
        <f t="shared" si="13"/>
        <v>6863.5192946168172</v>
      </c>
      <c r="P10" s="3">
        <f t="shared" si="14"/>
        <v>5765.3562074781275</v>
      </c>
      <c r="Q10" s="3">
        <f t="shared" si="15"/>
        <v>4941.7338921241089</v>
      </c>
      <c r="R10" s="3">
        <f t="shared" si="16"/>
        <v>2017.8746726173449</v>
      </c>
      <c r="S10" s="44">
        <f t="shared" si="17"/>
        <v>18468.996726988804</v>
      </c>
      <c r="T10" s="46"/>
      <c r="AK10" s="27">
        <f t="shared" si="1"/>
        <v>2027</v>
      </c>
      <c r="AL10" s="28">
        <f t="shared" si="2"/>
        <v>1663.1564412910093</v>
      </c>
    </row>
    <row r="11" spans="1:38" ht="15.75" customHeight="1" x14ac:dyDescent="0.2">
      <c r="A11" s="17" t="s">
        <v>5</v>
      </c>
      <c r="B11" s="15">
        <v>2.5000000000000001E-2</v>
      </c>
      <c r="D11" s="1">
        <f t="shared" si="5"/>
        <v>2028</v>
      </c>
      <c r="E11" s="6">
        <f t="shared" si="6"/>
        <v>3099251.0231642453</v>
      </c>
      <c r="F11" s="6">
        <f t="shared" si="7"/>
        <v>29957.877295492111</v>
      </c>
      <c r="G11" s="7">
        <f t="shared" si="8"/>
        <v>43389.514324299431</v>
      </c>
      <c r="H11" s="8">
        <f t="shared" si="3"/>
        <v>22718.613616091956</v>
      </c>
      <c r="I11" s="21">
        <f t="shared" si="0"/>
        <v>1893.2178013409964</v>
      </c>
      <c r="J11" s="19">
        <f t="shared" si="4"/>
        <v>299578.77295492112</v>
      </c>
      <c r="K11" s="18">
        <f t="shared" si="9"/>
        <v>0.1</v>
      </c>
      <c r="L11" s="6">
        <f t="shared" si="10"/>
        <v>299578.77295492112</v>
      </c>
      <c r="M11" s="3">
        <f t="shared" si="11"/>
        <v>20970.514106844479</v>
      </c>
      <c r="N11" s="3">
        <f t="shared" si="12"/>
        <v>2995.7877295492112</v>
      </c>
      <c r="O11" s="3">
        <f t="shared" si="13"/>
        <v>7489.4693238730288</v>
      </c>
      <c r="P11" s="3">
        <f t="shared" si="14"/>
        <v>6291.1542320533435</v>
      </c>
      <c r="Q11" s="3">
        <f t="shared" si="15"/>
        <v>5392.4179131885803</v>
      </c>
      <c r="R11" s="3">
        <f t="shared" si="16"/>
        <v>2201.9039812186702</v>
      </c>
      <c r="S11" s="44">
        <f t="shared" si="17"/>
        <v>20670.900708207475</v>
      </c>
      <c r="T11" s="46"/>
      <c r="AK11" s="27">
        <f t="shared" si="1"/>
        <v>2028</v>
      </c>
      <c r="AL11" s="28">
        <f t="shared" si="2"/>
        <v>1893.2178013409964</v>
      </c>
    </row>
    <row r="12" spans="1:38" ht="15.75" customHeight="1" x14ac:dyDescent="0.2">
      <c r="A12" s="17" t="s">
        <v>6</v>
      </c>
      <c r="B12" s="15">
        <v>0.3</v>
      </c>
      <c r="D12" s="1">
        <f t="shared" si="5"/>
        <v>2029</v>
      </c>
      <c r="E12" s="6">
        <f t="shared" si="6"/>
        <v>3488422.1797884498</v>
      </c>
      <c r="F12" s="6">
        <f t="shared" si="7"/>
        <v>32718.613616091956</v>
      </c>
      <c r="G12" s="7">
        <f t="shared" si="8"/>
        <v>48837.91051703829</v>
      </c>
      <c r="H12" s="8">
        <f t="shared" si="3"/>
        <v>25762.191708048056</v>
      </c>
      <c r="I12" s="21">
        <f t="shared" si="0"/>
        <v>2146.8493090040047</v>
      </c>
      <c r="J12" s="19">
        <f t="shared" si="4"/>
        <v>327186.13616091956</v>
      </c>
      <c r="K12" s="18">
        <f t="shared" si="9"/>
        <v>0.1</v>
      </c>
      <c r="L12" s="6">
        <f t="shared" si="10"/>
        <v>327186.13616091956</v>
      </c>
      <c r="M12" s="3">
        <f t="shared" si="11"/>
        <v>22903.029531264372</v>
      </c>
      <c r="N12" s="3">
        <f t="shared" si="12"/>
        <v>3271.8613616091957</v>
      </c>
      <c r="O12" s="3">
        <f t="shared" si="13"/>
        <v>8179.653404022989</v>
      </c>
      <c r="P12" s="3">
        <f t="shared" si="14"/>
        <v>6870.9088593793113</v>
      </c>
      <c r="Q12" s="3">
        <f t="shared" si="15"/>
        <v>5889.3504508965525</v>
      </c>
      <c r="R12" s="3">
        <f t="shared" si="16"/>
        <v>2404.8181007827588</v>
      </c>
      <c r="S12" s="44">
        <f t="shared" si="17"/>
        <v>23075.718808990234</v>
      </c>
      <c r="T12" s="46"/>
      <c r="AK12" s="27">
        <f t="shared" si="1"/>
        <v>2029</v>
      </c>
      <c r="AL12" s="28">
        <f t="shared" si="2"/>
        <v>2146.8493090040047</v>
      </c>
    </row>
    <row r="13" spans="1:38" ht="15.75" customHeight="1" x14ac:dyDescent="0.2">
      <c r="A13" s="17" t="s">
        <v>8</v>
      </c>
      <c r="B13" s="16">
        <v>0.35</v>
      </c>
      <c r="D13" s="2">
        <f t="shared" si="5"/>
        <v>2030</v>
      </c>
      <c r="E13" s="6">
        <f t="shared" si="6"/>
        <v>3915812.5404646993</v>
      </c>
      <c r="F13" s="6">
        <f t="shared" si="7"/>
        <v>35762.191708048056</v>
      </c>
      <c r="G13" s="7">
        <f t="shared" si="8"/>
        <v>54821.375566505783</v>
      </c>
      <c r="H13" s="8">
        <f t="shared" si="3"/>
        <v>29117.135666974016</v>
      </c>
      <c r="I13" s="21">
        <f t="shared" si="0"/>
        <v>2426.4279722478345</v>
      </c>
      <c r="J13" s="19">
        <f t="shared" si="4"/>
        <v>357621.91708048055</v>
      </c>
      <c r="K13" s="18">
        <f t="shared" si="9"/>
        <v>0.1</v>
      </c>
      <c r="L13" s="6">
        <f t="shared" si="10"/>
        <v>357621.91708048055</v>
      </c>
      <c r="M13" s="3">
        <f t="shared" si="11"/>
        <v>25033.534195633642</v>
      </c>
      <c r="N13" s="3">
        <f t="shared" si="12"/>
        <v>3576.2191708048053</v>
      </c>
      <c r="O13" s="3">
        <f t="shared" si="13"/>
        <v>8940.547927012014</v>
      </c>
      <c r="P13" s="3">
        <f t="shared" si="14"/>
        <v>7510.0602586900923</v>
      </c>
      <c r="Q13" s="3">
        <f t="shared" si="15"/>
        <v>6437.1945074486503</v>
      </c>
      <c r="R13" s="3">
        <f t="shared" si="16"/>
        <v>2628.5210905415324</v>
      </c>
      <c r="S13" s="44">
        <f t="shared" si="17"/>
        <v>25704.239899531767</v>
      </c>
      <c r="T13" s="46"/>
      <c r="AK13" s="27">
        <f t="shared" si="1"/>
        <v>2030</v>
      </c>
      <c r="AL13" s="28">
        <f t="shared" si="2"/>
        <v>2426.4279722478345</v>
      </c>
    </row>
    <row r="14" spans="1:38" ht="15.75" customHeight="1" x14ac:dyDescent="0.2">
      <c r="A14" s="58"/>
      <c r="B14" s="59"/>
      <c r="D14" s="1">
        <f t="shared" si="5"/>
        <v>2031</v>
      </c>
      <c r="E14" s="6">
        <f t="shared" si="6"/>
        <v>4385300.1479437333</v>
      </c>
      <c r="F14" s="6">
        <f t="shared" si="7"/>
        <v>39117.13566697402</v>
      </c>
      <c r="G14" s="7">
        <f t="shared" si="8"/>
        <v>61394.202071212276</v>
      </c>
      <c r="H14" s="8">
        <f t="shared" si="3"/>
        <v>32814.85270015792</v>
      </c>
      <c r="I14" s="21">
        <f t="shared" si="0"/>
        <v>2734.5710583464934</v>
      </c>
      <c r="J14" s="19">
        <f t="shared" si="4"/>
        <v>391171.35666974017</v>
      </c>
      <c r="K14" s="18">
        <f t="shared" si="9"/>
        <v>0.1</v>
      </c>
      <c r="L14" s="6">
        <f t="shared" si="10"/>
        <v>391171.35666974017</v>
      </c>
      <c r="M14" s="3">
        <f t="shared" si="11"/>
        <v>27381.994966881815</v>
      </c>
      <c r="N14" s="3">
        <f t="shared" si="12"/>
        <v>3911.7135666974018</v>
      </c>
      <c r="O14" s="3">
        <f t="shared" si="13"/>
        <v>9779.283916743505</v>
      </c>
      <c r="P14" s="3">
        <f t="shared" si="14"/>
        <v>8214.5984900645435</v>
      </c>
      <c r="Q14" s="3">
        <f t="shared" si="15"/>
        <v>7041.0844200553238</v>
      </c>
      <c r="R14" s="3">
        <f t="shared" si="16"/>
        <v>2875.1094715225909</v>
      </c>
      <c r="S14" s="44">
        <f t="shared" si="17"/>
        <v>28579.349371054359</v>
      </c>
      <c r="T14" s="46"/>
      <c r="AK14" s="27">
        <f t="shared" si="1"/>
        <v>2031</v>
      </c>
      <c r="AL14" s="28">
        <f t="shared" si="2"/>
        <v>2734.5710583464934</v>
      </c>
    </row>
    <row r="15" spans="1:38" ht="15.75" customHeight="1" x14ac:dyDescent="0.2">
      <c r="A15" s="60"/>
      <c r="B15" s="61"/>
      <c r="D15" s="1">
        <f t="shared" si="5"/>
        <v>2032</v>
      </c>
      <c r="E15" s="6">
        <f t="shared" si="6"/>
        <v>4901154.6779041868</v>
      </c>
      <c r="F15" s="6">
        <f t="shared" si="7"/>
        <v>42814.85270015792</v>
      </c>
      <c r="G15" s="7">
        <f t="shared" si="8"/>
        <v>68616.165490658634</v>
      </c>
      <c r="H15" s="8">
        <f t="shared" si="3"/>
        <v>36889.924446142672</v>
      </c>
      <c r="I15" s="21">
        <f t="shared" si="0"/>
        <v>3074.1603705118891</v>
      </c>
      <c r="J15" s="19">
        <f t="shared" si="4"/>
        <v>428148.52700157918</v>
      </c>
      <c r="K15" s="18">
        <f t="shared" si="9"/>
        <v>0.1</v>
      </c>
      <c r="L15" s="6">
        <f t="shared" si="10"/>
        <v>428148.52700157918</v>
      </c>
      <c r="M15" s="3">
        <f t="shared" si="11"/>
        <v>29970.396890110544</v>
      </c>
      <c r="N15" s="3">
        <f t="shared" si="12"/>
        <v>4281.4852700157917</v>
      </c>
      <c r="O15" s="3">
        <f t="shared" si="13"/>
        <v>10703.71317503948</v>
      </c>
      <c r="P15" s="3">
        <f t="shared" si="14"/>
        <v>8991.1190670331634</v>
      </c>
      <c r="Q15" s="3">
        <f t="shared" si="15"/>
        <v>7706.6734860284259</v>
      </c>
      <c r="R15" s="3">
        <f t="shared" si="16"/>
        <v>3146.8916734616068</v>
      </c>
      <c r="S15" s="44">
        <f t="shared" si="17"/>
        <v>31726.241044515966</v>
      </c>
      <c r="T15" s="46"/>
      <c r="AK15" s="27">
        <f t="shared" si="1"/>
        <v>2032</v>
      </c>
      <c r="AL15" s="28">
        <f t="shared" si="2"/>
        <v>3074.1603705118891</v>
      </c>
    </row>
    <row r="16" spans="1:38" ht="15.75" customHeight="1" x14ac:dyDescent="0.2">
      <c r="A16" s="40" t="s">
        <v>24</v>
      </c>
      <c r="B16" s="43">
        <v>1</v>
      </c>
      <c r="C16" s="13"/>
      <c r="D16" s="1">
        <f t="shared" si="5"/>
        <v>2033</v>
      </c>
      <c r="E16" s="6">
        <f t="shared" si="6"/>
        <v>5468077.0159236966</v>
      </c>
      <c r="F16" s="6">
        <f t="shared" si="7"/>
        <v>46889.924446142672</v>
      </c>
      <c r="G16" s="7">
        <f t="shared" si="8"/>
        <v>76553.07822293177</v>
      </c>
      <c r="H16" s="8">
        <f t="shared" si="3"/>
        <v>41380.427731624317</v>
      </c>
      <c r="I16" s="21">
        <f t="shared" si="0"/>
        <v>3448.3689776353599</v>
      </c>
      <c r="J16" s="19">
        <f t="shared" si="4"/>
        <v>468899.24446142669</v>
      </c>
      <c r="K16" s="18">
        <f t="shared" si="9"/>
        <v>0.1</v>
      </c>
      <c r="L16" s="6">
        <f t="shared" si="10"/>
        <v>468899.24446142669</v>
      </c>
      <c r="M16" s="3">
        <f t="shared" si="11"/>
        <v>32822.947112299873</v>
      </c>
      <c r="N16" s="3">
        <f t="shared" si="12"/>
        <v>4688.9924446142668</v>
      </c>
      <c r="O16" s="3">
        <f t="shared" si="13"/>
        <v>11722.481111535668</v>
      </c>
      <c r="P16" s="3">
        <f t="shared" si="14"/>
        <v>9846.8841336899623</v>
      </c>
      <c r="Q16" s="3">
        <f t="shared" si="15"/>
        <v>8440.1864003056799</v>
      </c>
      <c r="R16" s="3">
        <f t="shared" si="16"/>
        <v>3446.4094467914861</v>
      </c>
      <c r="S16" s="44">
        <f t="shared" si="17"/>
        <v>35172.650491307453</v>
      </c>
      <c r="T16" s="46"/>
      <c r="U16" s="33" t="s">
        <v>22</v>
      </c>
      <c r="AK16" s="27">
        <f t="shared" si="1"/>
        <v>2033</v>
      </c>
      <c r="AL16" s="28">
        <f t="shared" si="2"/>
        <v>3448.3689776353599</v>
      </c>
    </row>
    <row r="17" spans="1:38" ht="15.75" customHeight="1" x14ac:dyDescent="0.2">
      <c r="A17" s="17" t="s">
        <v>15</v>
      </c>
      <c r="B17" s="15">
        <v>0.02</v>
      </c>
      <c r="D17" s="1">
        <f t="shared" si="5"/>
        <v>2034</v>
      </c>
      <c r="E17" s="6">
        <f t="shared" si="6"/>
        <v>6091242.8335584141</v>
      </c>
      <c r="F17" s="6">
        <f t="shared" si="7"/>
        <v>51380.427731624317</v>
      </c>
      <c r="G17" s="7">
        <f t="shared" si="8"/>
        <v>85277.399669817809</v>
      </c>
      <c r="H17" s="8">
        <f t="shared" si="3"/>
        <v>46328.287740235966</v>
      </c>
      <c r="I17" s="21">
        <f t="shared" si="0"/>
        <v>3860.6906450196639</v>
      </c>
      <c r="J17" s="19">
        <f t="shared" si="4"/>
        <v>513804.27731624315</v>
      </c>
      <c r="K17" s="18">
        <f t="shared" si="9"/>
        <v>0.1</v>
      </c>
      <c r="L17" s="6">
        <f t="shared" si="10"/>
        <v>513804.27731624315</v>
      </c>
      <c r="M17" s="3">
        <f t="shared" si="11"/>
        <v>35966.299412137021</v>
      </c>
      <c r="N17" s="3">
        <f t="shared" si="12"/>
        <v>5138.0427731624313</v>
      </c>
      <c r="O17" s="3">
        <f t="shared" si="13"/>
        <v>12845.106932906079</v>
      </c>
      <c r="P17" s="3">
        <f t="shared" si="14"/>
        <v>10789.889823641106</v>
      </c>
      <c r="Q17" s="3">
        <f t="shared" si="15"/>
        <v>9248.4769916923779</v>
      </c>
      <c r="R17" s="3">
        <f t="shared" si="16"/>
        <v>3776.461438274388</v>
      </c>
      <c r="S17" s="44">
        <f t="shared" si="17"/>
        <v>38949.111929581843</v>
      </c>
      <c r="T17" s="46"/>
      <c r="U17" s="41" t="s">
        <v>27</v>
      </c>
      <c r="AK17" s="27">
        <f t="shared" si="1"/>
        <v>2034</v>
      </c>
      <c r="AL17" s="28">
        <f t="shared" si="2"/>
        <v>3860.6906450196639</v>
      </c>
    </row>
    <row r="18" spans="1:38" ht="15.75" customHeight="1" x14ac:dyDescent="0.2">
      <c r="D18" s="2">
        <f t="shared" si="5"/>
        <v>2035</v>
      </c>
      <c r="E18" s="6">
        <f t="shared" si="6"/>
        <v>6776350.5676319422</v>
      </c>
      <c r="F18" s="6">
        <f t="shared" si="7"/>
        <v>56328.287740235966</v>
      </c>
      <c r="G18" s="7">
        <f t="shared" si="8"/>
        <v>94868.90794684719</v>
      </c>
      <c r="H18" s="8">
        <f t="shared" si="3"/>
        <v>51779.666868358006</v>
      </c>
      <c r="I18" s="21">
        <f t="shared" si="0"/>
        <v>4314.9722390298339</v>
      </c>
      <c r="J18" s="19">
        <f t="shared" si="4"/>
        <v>563282.87740235962</v>
      </c>
      <c r="K18" s="18">
        <f t="shared" si="9"/>
        <v>0.1</v>
      </c>
      <c r="L18" s="6">
        <f t="shared" si="10"/>
        <v>563282.87740235962</v>
      </c>
      <c r="M18" s="3">
        <f t="shared" si="11"/>
        <v>39429.801418165174</v>
      </c>
      <c r="N18" s="3">
        <f t="shared" si="12"/>
        <v>5632.8287740235965</v>
      </c>
      <c r="O18" s="3">
        <f t="shared" si="13"/>
        <v>14082.071935058992</v>
      </c>
      <c r="P18" s="3">
        <f t="shared" si="14"/>
        <v>11828.940425449551</v>
      </c>
      <c r="Q18" s="3">
        <f t="shared" si="15"/>
        <v>10139.091793242473</v>
      </c>
      <c r="R18" s="3">
        <f t="shared" si="16"/>
        <v>4140.1291489073428</v>
      </c>
      <c r="S18" s="44">
        <f t="shared" si="17"/>
        <v>43089.241078489184</v>
      </c>
      <c r="T18" s="46"/>
      <c r="AK18" s="27">
        <f t="shared" si="1"/>
        <v>2035</v>
      </c>
      <c r="AL18" s="28">
        <f t="shared" si="2"/>
        <v>4314.9722390298339</v>
      </c>
    </row>
    <row r="19" spans="1:38" ht="15.75" customHeight="1" x14ac:dyDescent="0.2">
      <c r="D19" s="1">
        <f t="shared" si="5"/>
        <v>2036</v>
      </c>
      <c r="E19" s="6">
        <f t="shared" si="6"/>
        <v>7529674.2476681611</v>
      </c>
      <c r="F19" s="6">
        <f t="shared" si="7"/>
        <v>61779.666868358006</v>
      </c>
      <c r="G19" s="7">
        <f t="shared" si="8"/>
        <v>105415.43946735426</v>
      </c>
      <c r="H19" s="8">
        <f t="shared" si="3"/>
        <v>57785.392874040757</v>
      </c>
      <c r="I19" s="21">
        <f t="shared" si="0"/>
        <v>4815.4494061700634</v>
      </c>
      <c r="J19" s="19">
        <f t="shared" si="4"/>
        <v>617796.66868358001</v>
      </c>
      <c r="K19" s="18">
        <f t="shared" si="9"/>
        <v>0.1</v>
      </c>
      <c r="L19" s="6">
        <f t="shared" si="10"/>
        <v>617796.66868358001</v>
      </c>
      <c r="M19" s="3">
        <f t="shared" si="11"/>
        <v>43245.766807850603</v>
      </c>
      <c r="N19" s="3">
        <f t="shared" si="12"/>
        <v>6177.9666868357999</v>
      </c>
      <c r="O19" s="3">
        <f t="shared" si="13"/>
        <v>15444.916717089502</v>
      </c>
      <c r="P19" s="3">
        <f t="shared" si="14"/>
        <v>12973.730042355181</v>
      </c>
      <c r="Q19" s="3">
        <f t="shared" si="15"/>
        <v>11120.34003630444</v>
      </c>
      <c r="R19" s="3">
        <f t="shared" si="16"/>
        <v>4540.8055148243157</v>
      </c>
      <c r="S19" s="44">
        <f t="shared" si="17"/>
        <v>47630.046593313498</v>
      </c>
      <c r="T19" s="46"/>
      <c r="U19" s="33" t="s">
        <v>21</v>
      </c>
      <c r="V19" s="42"/>
      <c r="W19" s="31"/>
      <c r="X19" s="32"/>
      <c r="Y19" s="32"/>
      <c r="Z19" s="32"/>
      <c r="AA19" s="32"/>
      <c r="AB19" s="32"/>
      <c r="AK19" s="27">
        <f t="shared" si="1"/>
        <v>2036</v>
      </c>
      <c r="AL19" s="28">
        <f t="shared" si="2"/>
        <v>4815.4494061700634</v>
      </c>
    </row>
    <row r="20" spans="1:38" ht="15.75" customHeight="1" x14ac:dyDescent="0.2">
      <c r="D20" s="1">
        <f t="shared" si="5"/>
        <v>2037</v>
      </c>
      <c r="E20" s="6">
        <f t="shared" si="6"/>
        <v>8358121.6613619318</v>
      </c>
      <c r="F20" s="6">
        <f t="shared" si="7"/>
        <v>67785.392874040757</v>
      </c>
      <c r="G20" s="7">
        <f t="shared" si="8"/>
        <v>117013.70325906703</v>
      </c>
      <c r="H20" s="8">
        <f t="shared" si="3"/>
        <v>64401.430289511532</v>
      </c>
      <c r="I20" s="21">
        <f t="shared" si="0"/>
        <v>5366.7858574592947</v>
      </c>
      <c r="J20" s="19">
        <f t="shared" si="4"/>
        <v>677853.92874040757</v>
      </c>
      <c r="K20" s="18">
        <f t="shared" si="9"/>
        <v>0.1</v>
      </c>
      <c r="L20" s="6">
        <f t="shared" si="10"/>
        <v>677853.92874040757</v>
      </c>
      <c r="M20" s="3">
        <f t="shared" si="11"/>
        <v>47449.775011828533</v>
      </c>
      <c r="N20" s="3">
        <f t="shared" si="12"/>
        <v>6778.5392874040763</v>
      </c>
      <c r="O20" s="3">
        <f t="shared" si="13"/>
        <v>16946.348218510189</v>
      </c>
      <c r="P20" s="3">
        <f t="shared" si="14"/>
        <v>14234.93250354856</v>
      </c>
      <c r="Q20" s="3">
        <f t="shared" si="15"/>
        <v>12201.370717327336</v>
      </c>
      <c r="R20" s="3">
        <f t="shared" si="16"/>
        <v>4982.2263762419952</v>
      </c>
      <c r="S20" s="44">
        <f t="shared" si="17"/>
        <v>52612.272969555495</v>
      </c>
      <c r="T20" s="46"/>
      <c r="U20" s="41" t="s">
        <v>26</v>
      </c>
      <c r="V20" s="42"/>
      <c r="W20" s="31"/>
      <c r="X20" s="32"/>
      <c r="Y20" s="32"/>
      <c r="Z20" s="32"/>
      <c r="AA20" s="32"/>
      <c r="AB20" s="32"/>
      <c r="AK20" s="27">
        <f t="shared" si="1"/>
        <v>2037</v>
      </c>
      <c r="AL20" s="28">
        <f t="shared" si="2"/>
        <v>5366.7858574592947</v>
      </c>
    </row>
    <row r="21" spans="1:38" ht="15.75" customHeight="1" x14ac:dyDescent="0.2">
      <c r="D21" s="1">
        <f t="shared" si="5"/>
        <v>2038</v>
      </c>
      <c r="E21" s="6">
        <f t="shared" si="6"/>
        <v>9269298.3974842858</v>
      </c>
      <c r="F21" s="6">
        <f t="shared" si="7"/>
        <v>74401.43028951154</v>
      </c>
      <c r="G21" s="7">
        <f t="shared" si="8"/>
        <v>129770.17756477998</v>
      </c>
      <c r="H21" s="8">
        <f t="shared" si="3"/>
        <v>71689.399468945383</v>
      </c>
      <c r="I21" s="21">
        <f t="shared" si="0"/>
        <v>5974.1166224121152</v>
      </c>
      <c r="J21" s="19">
        <f t="shared" si="4"/>
        <v>744014.30289511534</v>
      </c>
      <c r="K21" s="18">
        <f t="shared" si="9"/>
        <v>0.1</v>
      </c>
      <c r="L21" s="6">
        <f t="shared" si="10"/>
        <v>744014.30289511534</v>
      </c>
      <c r="M21" s="3">
        <f t="shared" si="11"/>
        <v>52081.001202658081</v>
      </c>
      <c r="N21" s="3">
        <f t="shared" si="12"/>
        <v>7440.1430289511536</v>
      </c>
      <c r="O21" s="3">
        <f t="shared" si="13"/>
        <v>18600.357572377885</v>
      </c>
      <c r="P21" s="3">
        <f t="shared" si="14"/>
        <v>15624.300360797424</v>
      </c>
      <c r="Q21" s="3">
        <f t="shared" si="15"/>
        <v>13392.257452112075</v>
      </c>
      <c r="R21" s="3">
        <f t="shared" si="16"/>
        <v>5468.5051262790985</v>
      </c>
      <c r="S21" s="44">
        <f t="shared" si="17"/>
        <v>58080.778095834597</v>
      </c>
      <c r="T21" s="46"/>
      <c r="U21" s="31"/>
      <c r="V21" s="31"/>
      <c r="W21" s="31"/>
      <c r="X21" s="32"/>
      <c r="Y21" s="32"/>
      <c r="Z21" s="32"/>
      <c r="AA21" s="32"/>
      <c r="AB21" s="32"/>
      <c r="AK21" s="27">
        <f t="shared" si="1"/>
        <v>2038</v>
      </c>
      <c r="AL21" s="28">
        <f t="shared" si="2"/>
        <v>5974.1166224121152</v>
      </c>
    </row>
    <row r="22" spans="1:38" ht="15.75" customHeight="1" x14ac:dyDescent="0.2">
      <c r="D22" s="1">
        <f t="shared" si="5"/>
        <v>2039</v>
      </c>
      <c r="E22" s="6">
        <f t="shared" si="6"/>
        <v>10271578.360123426</v>
      </c>
      <c r="F22" s="6">
        <f t="shared" si="7"/>
        <v>81689.399468945383</v>
      </c>
      <c r="G22" s="7">
        <f t="shared" si="8"/>
        <v>143802.09704172795</v>
      </c>
      <c r="H22" s="8">
        <f t="shared" si="3"/>
        <v>79717.148084925866</v>
      </c>
      <c r="I22" s="21">
        <f t="shared" si="0"/>
        <v>6643.0956737438219</v>
      </c>
      <c r="J22" s="19">
        <f t="shared" si="4"/>
        <v>816893.99468945374</v>
      </c>
      <c r="K22" s="18">
        <f t="shared" si="9"/>
        <v>0.1</v>
      </c>
      <c r="L22" s="6">
        <f t="shared" si="10"/>
        <v>816893.99468945374</v>
      </c>
      <c r="M22" s="3">
        <f t="shared" si="11"/>
        <v>57182.579628261767</v>
      </c>
      <c r="N22" s="3">
        <f t="shared" si="12"/>
        <v>8168.9399468945376</v>
      </c>
      <c r="O22" s="3">
        <f t="shared" si="13"/>
        <v>20422.349867236346</v>
      </c>
      <c r="P22" s="3">
        <f t="shared" si="14"/>
        <v>17154.773888478529</v>
      </c>
      <c r="Q22" s="3">
        <f t="shared" si="15"/>
        <v>14704.091904410168</v>
      </c>
      <c r="R22" s="3">
        <f t="shared" si="16"/>
        <v>6004.170860967487</v>
      </c>
      <c r="S22" s="44">
        <f t="shared" si="17"/>
        <v>64084.948956802087</v>
      </c>
      <c r="T22" s="46"/>
      <c r="U22" s="34" t="s">
        <v>23</v>
      </c>
      <c r="V22" s="35"/>
      <c r="W22" s="36"/>
      <c r="X22" s="32"/>
      <c r="Y22" s="32"/>
      <c r="Z22" s="32"/>
      <c r="AA22" s="32"/>
      <c r="AB22" s="32"/>
      <c r="AK22" s="27">
        <f t="shared" si="1"/>
        <v>2039</v>
      </c>
      <c r="AL22" s="28">
        <f t="shared" si="2"/>
        <v>6643.0956737438219</v>
      </c>
    </row>
    <row r="23" spans="1:38" ht="15.75" customHeight="1" x14ac:dyDescent="0.2">
      <c r="D23" s="2">
        <f t="shared" si="5"/>
        <v>2040</v>
      </c>
      <c r="E23" s="6">
        <f t="shared" si="6"/>
        <v>11374181.408175154</v>
      </c>
      <c r="F23" s="6">
        <f t="shared" si="7"/>
        <v>89717.148084925866</v>
      </c>
      <c r="G23" s="7">
        <f t="shared" si="8"/>
        <v>159238.53971445211</v>
      </c>
      <c r="H23" s="8">
        <f t="shared" si="3"/>
        <v>88559.38037340797</v>
      </c>
      <c r="I23" s="21">
        <f t="shared" si="0"/>
        <v>7379.9483644506645</v>
      </c>
      <c r="J23" s="19">
        <f t="shared" si="4"/>
        <v>897171.4808492586</v>
      </c>
      <c r="K23" s="18">
        <f t="shared" si="9"/>
        <v>0.1</v>
      </c>
      <c r="L23" s="6">
        <f t="shared" si="10"/>
        <v>897171.4808492586</v>
      </c>
      <c r="M23" s="3">
        <f t="shared" si="11"/>
        <v>62802.003659448106</v>
      </c>
      <c r="N23" s="3">
        <f t="shared" si="12"/>
        <v>8971.7148084925866</v>
      </c>
      <c r="O23" s="3">
        <f t="shared" si="13"/>
        <v>22429.287021231466</v>
      </c>
      <c r="P23" s="3">
        <f t="shared" si="14"/>
        <v>18840.601097834431</v>
      </c>
      <c r="Q23" s="3">
        <f t="shared" si="15"/>
        <v>16149.086655286656</v>
      </c>
      <c r="R23" s="3">
        <f t="shared" si="16"/>
        <v>6594.210384242052</v>
      </c>
      <c r="S23" s="44">
        <f t="shared" si="17"/>
        <v>70679.159341044142</v>
      </c>
      <c r="T23" s="46"/>
      <c r="U23" s="37" t="s">
        <v>25</v>
      </c>
      <c r="V23" s="38"/>
      <c r="W23" s="39"/>
      <c r="X23" s="32"/>
      <c r="Y23" s="32"/>
      <c r="Z23" s="32"/>
      <c r="AA23" s="32"/>
      <c r="AB23" s="32"/>
      <c r="AK23" s="27">
        <f t="shared" si="1"/>
        <v>2040</v>
      </c>
      <c r="AL23" s="28">
        <f t="shared" si="2"/>
        <v>7379.9483644506645</v>
      </c>
    </row>
    <row r="24" spans="1:38" ht="15.75" customHeight="1" x14ac:dyDescent="0.2">
      <c r="D24" s="1">
        <f t="shared" si="5"/>
        <v>2041</v>
      </c>
      <c r="E24" s="6">
        <f t="shared" si="6"/>
        <v>12587258.840072736</v>
      </c>
      <c r="F24" s="6">
        <f t="shared" si="7"/>
        <v>98559.38037340797</v>
      </c>
      <c r="G24" s="7">
        <f t="shared" si="8"/>
        <v>176221.6237610183</v>
      </c>
      <c r="H24" s="8">
        <f t="shared" si="3"/>
        <v>98298.349962528679</v>
      </c>
      <c r="I24" s="21">
        <f t="shared" si="0"/>
        <v>8191.5291635440562</v>
      </c>
      <c r="J24" s="19">
        <f t="shared" si="4"/>
        <v>985593.8037340797</v>
      </c>
      <c r="K24" s="18">
        <f t="shared" si="9"/>
        <v>0.1</v>
      </c>
      <c r="L24" s="6">
        <f t="shared" si="10"/>
        <v>985593.8037340797</v>
      </c>
      <c r="M24" s="3">
        <f t="shared" si="11"/>
        <v>68991.566261385582</v>
      </c>
      <c r="N24" s="3">
        <f t="shared" si="12"/>
        <v>9855.9380373407967</v>
      </c>
      <c r="O24" s="3">
        <f t="shared" si="13"/>
        <v>24639.845093351993</v>
      </c>
      <c r="P24" s="3">
        <f t="shared" si="14"/>
        <v>20697.469878415675</v>
      </c>
      <c r="Q24" s="3">
        <f t="shared" si="15"/>
        <v>17740.688467213437</v>
      </c>
      <c r="R24" s="3">
        <f t="shared" si="16"/>
        <v>7244.1144574454856</v>
      </c>
      <c r="S24" s="44">
        <f t="shared" si="17"/>
        <v>77923.273798489623</v>
      </c>
      <c r="T24" s="46"/>
      <c r="U24" s="32"/>
      <c r="V24" s="32"/>
      <c r="W24" s="32"/>
      <c r="X24" s="32"/>
      <c r="Y24" s="32"/>
      <c r="Z24" s="32"/>
      <c r="AA24" s="32"/>
      <c r="AB24" s="32"/>
      <c r="AK24" s="27">
        <f t="shared" si="1"/>
        <v>2041</v>
      </c>
      <c r="AL24" s="28">
        <f t="shared" si="2"/>
        <v>8191.5291635440562</v>
      </c>
    </row>
    <row r="25" spans="1:38" ht="15.75" customHeight="1" x14ac:dyDescent="0.2">
      <c r="D25" s="1">
        <f t="shared" si="5"/>
        <v>2042</v>
      </c>
      <c r="E25" s="6">
        <f t="shared" si="6"/>
        <v>13921987.516499477</v>
      </c>
      <c r="F25" s="6">
        <f t="shared" si="7"/>
        <v>108298.34996252868</v>
      </c>
      <c r="G25" s="7">
        <f t="shared" si="8"/>
        <v>194907.82523099266</v>
      </c>
      <c r="H25" s="8">
        <f t="shared" si="3"/>
        <v>109024.62271025719</v>
      </c>
      <c r="I25" s="21">
        <f t="shared" si="0"/>
        <v>9085.3852258547649</v>
      </c>
      <c r="J25" s="19">
        <f t="shared" si="4"/>
        <v>1082983.4996252868</v>
      </c>
      <c r="K25" s="18">
        <f t="shared" si="9"/>
        <v>0.1</v>
      </c>
      <c r="L25" s="6">
        <f t="shared" si="10"/>
        <v>1082983.4996252868</v>
      </c>
      <c r="M25" s="3">
        <f t="shared" si="11"/>
        <v>75808.844973770087</v>
      </c>
      <c r="N25" s="3">
        <f t="shared" si="12"/>
        <v>10829.834996252868</v>
      </c>
      <c r="O25" s="3">
        <f t="shared" si="13"/>
        <v>27074.58749063217</v>
      </c>
      <c r="P25" s="3">
        <f t="shared" si="14"/>
        <v>22742.653492131027</v>
      </c>
      <c r="Q25" s="3">
        <f t="shared" si="15"/>
        <v>19493.702993255163</v>
      </c>
      <c r="R25" s="3">
        <f t="shared" si="16"/>
        <v>7959.9287222458588</v>
      </c>
      <c r="S25" s="44">
        <f t="shared" si="17"/>
        <v>85883.202520735475</v>
      </c>
      <c r="T25" s="46"/>
      <c r="AK25" s="27">
        <f t="shared" si="1"/>
        <v>2042</v>
      </c>
      <c r="AL25" s="28">
        <f t="shared" si="2"/>
        <v>9085.3852258547649</v>
      </c>
    </row>
    <row r="26" spans="1:38" ht="15.75" customHeight="1" x14ac:dyDescent="0.2">
      <c r="B26" s="11"/>
      <c r="C26" s="11"/>
      <c r="D26" s="1">
        <f t="shared" si="5"/>
        <v>2043</v>
      </c>
      <c r="E26" s="6">
        <f t="shared" si="6"/>
        <v>15390673.493932039</v>
      </c>
      <c r="F26" s="6">
        <f t="shared" si="7"/>
        <v>119024.62271025719</v>
      </c>
      <c r="G26" s="7">
        <f t="shared" si="8"/>
        <v>215469.42891504854</v>
      </c>
      <c r="H26" s="8">
        <f t="shared" si="3"/>
        <v>120837.91662510917</v>
      </c>
      <c r="I26" s="21">
        <f t="shared" si="0"/>
        <v>10069.826385425764</v>
      </c>
      <c r="J26" s="19">
        <f t="shared" si="4"/>
        <v>1190246.2271025719</v>
      </c>
      <c r="K26" s="18">
        <f t="shared" si="9"/>
        <v>0.1</v>
      </c>
      <c r="L26" s="6">
        <f t="shared" si="10"/>
        <v>1190246.2271025719</v>
      </c>
      <c r="M26" s="3">
        <f t="shared" si="11"/>
        <v>83317.235897180042</v>
      </c>
      <c r="N26" s="3">
        <f t="shared" si="12"/>
        <v>11902.462271025719</v>
      </c>
      <c r="O26" s="3">
        <f t="shared" si="13"/>
        <v>29756.155677564297</v>
      </c>
      <c r="P26" s="3">
        <f t="shared" si="14"/>
        <v>24995.17076915401</v>
      </c>
      <c r="Q26" s="3">
        <f t="shared" si="15"/>
        <v>21424.432087846297</v>
      </c>
      <c r="R26" s="3">
        <f t="shared" si="16"/>
        <v>8748.3097692039046</v>
      </c>
      <c r="S26" s="44">
        <f t="shared" si="17"/>
        <v>94631.512289939375</v>
      </c>
      <c r="T26" s="46"/>
      <c r="AK26" s="27">
        <f t="shared" si="1"/>
        <v>2043</v>
      </c>
      <c r="AL26" s="28">
        <f t="shared" si="2"/>
        <v>10069.826385425764</v>
      </c>
    </row>
    <row r="27" spans="1:38" ht="15.75" customHeight="1" x14ac:dyDescent="0.2">
      <c r="A27" s="11"/>
      <c r="B27" s="11"/>
      <c r="C27" s="11"/>
      <c r="D27" s="1">
        <f t="shared" si="5"/>
        <v>2044</v>
      </c>
      <c r="E27" s="6">
        <f t="shared" si="6"/>
        <v>17006866.130061772</v>
      </c>
      <c r="F27" s="6">
        <f t="shared" si="7"/>
        <v>130837.91662510917</v>
      </c>
      <c r="G27" s="7">
        <f t="shared" si="8"/>
        <v>238096.12582086484</v>
      </c>
      <c r="H27" s="8">
        <f t="shared" si="3"/>
        <v>133848.02665897994</v>
      </c>
      <c r="I27" s="21">
        <f t="shared" si="0"/>
        <v>11154.002221581663</v>
      </c>
      <c r="J27" s="19">
        <f t="shared" si="4"/>
        <v>1308379.1662510915</v>
      </c>
      <c r="K27" s="18">
        <f t="shared" si="9"/>
        <v>0.1</v>
      </c>
      <c r="L27" s="6">
        <f t="shared" si="10"/>
        <v>1308379.1662510915</v>
      </c>
      <c r="M27" s="3">
        <f t="shared" si="11"/>
        <v>91586.541637576418</v>
      </c>
      <c r="N27" s="3">
        <f t="shared" si="12"/>
        <v>13083.791662510916</v>
      </c>
      <c r="O27" s="3">
        <f t="shared" si="13"/>
        <v>32709.479156277288</v>
      </c>
      <c r="P27" s="3">
        <f t="shared" si="14"/>
        <v>27475.962491272923</v>
      </c>
      <c r="Q27" s="3">
        <f t="shared" si="15"/>
        <v>23550.824992519651</v>
      </c>
      <c r="R27" s="3">
        <f t="shared" si="16"/>
        <v>9616.5868719455229</v>
      </c>
      <c r="S27" s="44">
        <f t="shared" si="17"/>
        <v>104248.09916188489</v>
      </c>
      <c r="T27" s="46"/>
      <c r="AK27" s="27">
        <f t="shared" si="1"/>
        <v>2044</v>
      </c>
      <c r="AL27" s="28">
        <f t="shared" si="2"/>
        <v>11154.002221581663</v>
      </c>
    </row>
    <row r="28" spans="1:38" ht="15.75" customHeight="1" x14ac:dyDescent="0.2">
      <c r="A28" s="11"/>
      <c r="B28" s="11"/>
      <c r="C28" s="11"/>
      <c r="D28" s="2">
        <f t="shared" si="5"/>
        <v>2045</v>
      </c>
      <c r="E28" s="6">
        <f t="shared" si="6"/>
        <v>18785483.719252806</v>
      </c>
      <c r="F28" s="6">
        <f t="shared" si="7"/>
        <v>143848.02665897994</v>
      </c>
      <c r="G28" s="7">
        <f t="shared" si="8"/>
        <v>262996.77206953935</v>
      </c>
      <c r="H28" s="8">
        <f t="shared" si="3"/>
        <v>148175.84294821945</v>
      </c>
      <c r="I28" s="21">
        <f t="shared" si="0"/>
        <v>12347.98691235162</v>
      </c>
      <c r="J28" s="19">
        <f t="shared" si="4"/>
        <v>1438480.2665897994</v>
      </c>
      <c r="K28" s="18">
        <f t="shared" si="9"/>
        <v>0.1</v>
      </c>
      <c r="L28" s="6">
        <f t="shared" si="10"/>
        <v>1438480.2665897994</v>
      </c>
      <c r="M28" s="3">
        <f t="shared" si="11"/>
        <v>100693.61866128597</v>
      </c>
      <c r="N28" s="3">
        <f t="shared" si="12"/>
        <v>14384.802665897994</v>
      </c>
      <c r="O28" s="3">
        <f t="shared" si="13"/>
        <v>35962.006664744986</v>
      </c>
      <c r="P28" s="3">
        <f t="shared" si="14"/>
        <v>30208.085598385791</v>
      </c>
      <c r="Q28" s="3">
        <f t="shared" si="15"/>
        <v>25892.644798616391</v>
      </c>
      <c r="R28" s="3">
        <f t="shared" si="16"/>
        <v>10572.829959435028</v>
      </c>
      <c r="S28" s="44">
        <f t="shared" si="17"/>
        <v>114820.92912131992</v>
      </c>
      <c r="T28" s="46"/>
      <c r="AK28" s="27">
        <f t="shared" si="1"/>
        <v>2045</v>
      </c>
      <c r="AL28" s="28">
        <f t="shared" si="2"/>
        <v>12347.98691235162</v>
      </c>
    </row>
    <row r="29" spans="1:38" ht="15.75" customHeight="1" x14ac:dyDescent="0.2">
      <c r="A29" s="11"/>
      <c r="B29" s="11"/>
      <c r="C29" s="11"/>
      <c r="D29" s="1">
        <f t="shared" si="5"/>
        <v>2046</v>
      </c>
      <c r="E29" s="6">
        <f t="shared" si="6"/>
        <v>20742951.823120058</v>
      </c>
      <c r="F29" s="6">
        <f t="shared" si="7"/>
        <v>158175.84294821945</v>
      </c>
      <c r="G29" s="7">
        <f t="shared" si="8"/>
        <v>290401.32552368083</v>
      </c>
      <c r="H29" s="8">
        <f t="shared" si="3"/>
        <v>163954.47194566677</v>
      </c>
      <c r="I29" s="21">
        <f t="shared" si="0"/>
        <v>13662.872662138898</v>
      </c>
      <c r="J29" s="19">
        <f t="shared" si="4"/>
        <v>1581758.4294821944</v>
      </c>
      <c r="K29" s="18">
        <f t="shared" si="9"/>
        <v>0.1</v>
      </c>
      <c r="L29" s="6">
        <f t="shared" si="10"/>
        <v>1581758.4294821944</v>
      </c>
      <c r="M29" s="3">
        <f t="shared" si="11"/>
        <v>110723.09006375361</v>
      </c>
      <c r="N29" s="3">
        <f t="shared" si="12"/>
        <v>15817.584294821943</v>
      </c>
      <c r="O29" s="3">
        <f t="shared" si="13"/>
        <v>39543.960737054862</v>
      </c>
      <c r="P29" s="3">
        <f t="shared" si="14"/>
        <v>33216.92701912608</v>
      </c>
      <c r="Q29" s="3">
        <f t="shared" si="15"/>
        <v>28471.651730679499</v>
      </c>
      <c r="R29" s="3">
        <f t="shared" si="16"/>
        <v>11625.924456694132</v>
      </c>
      <c r="S29" s="44">
        <f t="shared" si="17"/>
        <v>126446.85357801405</v>
      </c>
      <c r="T29" s="46"/>
      <c r="AK29" s="27">
        <f t="shared" si="1"/>
        <v>2046</v>
      </c>
      <c r="AL29" s="28">
        <f t="shared" si="2"/>
        <v>13662.872662138898</v>
      </c>
    </row>
    <row r="30" spans="1:38" ht="15.75" customHeight="1" thickBot="1" x14ac:dyDescent="0.25">
      <c r="A30" s="11"/>
      <c r="B30" s="11"/>
      <c r="C30" s="11"/>
      <c r="D30" s="22">
        <f t="shared" si="5"/>
        <v>2047</v>
      </c>
      <c r="E30" s="9">
        <f t="shared" si="6"/>
        <v>22897355.579039127</v>
      </c>
      <c r="F30" s="6">
        <f t="shared" si="7"/>
        <v>173954.47194566677</v>
      </c>
      <c r="G30" s="23">
        <f t="shared" si="8"/>
        <v>320562.97810654785</v>
      </c>
      <c r="H30" s="8">
        <f t="shared" si="3"/>
        <v>181330.47084052727</v>
      </c>
      <c r="I30" s="24">
        <f t="shared" si="0"/>
        <v>15110.872570043939</v>
      </c>
      <c r="J30" s="19">
        <f t="shared" si="4"/>
        <v>1739544.7194566675</v>
      </c>
      <c r="K30" s="18">
        <f t="shared" si="9"/>
        <v>0.1</v>
      </c>
      <c r="L30" s="6">
        <f t="shared" si="10"/>
        <v>1739544.7194566675</v>
      </c>
      <c r="M30" s="3">
        <f t="shared" si="11"/>
        <v>121768.13036196675</v>
      </c>
      <c r="N30" s="3">
        <f t="shared" si="12"/>
        <v>17395.447194566677</v>
      </c>
      <c r="O30" s="3">
        <f t="shared" si="13"/>
        <v>43488.617986416692</v>
      </c>
      <c r="P30" s="3">
        <f t="shared" si="14"/>
        <v>36530.439108590021</v>
      </c>
      <c r="Q30" s="3">
        <f t="shared" si="15"/>
        <v>31311.804950220016</v>
      </c>
      <c r="R30" s="3">
        <f t="shared" si="16"/>
        <v>12785.653688006514</v>
      </c>
      <c r="S30" s="44">
        <f t="shared" si="17"/>
        <v>139232.50726602058</v>
      </c>
      <c r="T30" s="46"/>
      <c r="AK30" s="29">
        <f t="shared" si="1"/>
        <v>2047</v>
      </c>
      <c r="AL30" s="30">
        <f t="shared" si="2"/>
        <v>15110.872570043939</v>
      </c>
    </row>
    <row r="31" spans="1:38" ht="15.75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38" ht="15.75" customHeight="1" x14ac:dyDescent="0.2">
      <c r="A32" s="57" t="s">
        <v>31</v>
      </c>
      <c r="B32" s="57"/>
      <c r="C32" s="57"/>
      <c r="D32" s="57"/>
      <c r="E32" s="57"/>
      <c r="F32" s="57"/>
      <c r="G32" s="57"/>
      <c r="H32" s="57"/>
      <c r="I32" s="57"/>
      <c r="J32" s="12"/>
      <c r="K32" s="12"/>
      <c r="L32" s="12"/>
    </row>
    <row r="33" spans="1:12" ht="15.75" customHeight="1" x14ac:dyDescent="0.2">
      <c r="A33" s="57"/>
      <c r="B33" s="57"/>
      <c r="C33" s="57"/>
      <c r="D33" s="57"/>
      <c r="E33" s="57"/>
      <c r="F33" s="57"/>
      <c r="G33" s="57"/>
      <c r="H33" s="57"/>
      <c r="I33" s="57"/>
      <c r="J33" s="12"/>
      <c r="K33" s="12"/>
      <c r="L33" s="12"/>
    </row>
    <row r="34" spans="1:12" ht="15.75" customHeight="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12"/>
      <c r="K34" s="12"/>
      <c r="L34" s="12"/>
    </row>
    <row r="35" spans="1:12" ht="15.75" customHeight="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12"/>
      <c r="K35" s="12"/>
      <c r="L35" s="12"/>
    </row>
    <row r="36" spans="1:12" ht="15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12"/>
      <c r="K36" s="12"/>
      <c r="L36" s="12"/>
    </row>
    <row r="37" spans="1:12" ht="15.75" customHeight="1" x14ac:dyDescent="0.2">
      <c r="A37" s="57"/>
      <c r="B37" s="57"/>
      <c r="C37" s="57"/>
      <c r="D37" s="57"/>
      <c r="E37" s="57"/>
      <c r="F37" s="57"/>
      <c r="G37" s="57"/>
      <c r="H37" s="57"/>
      <c r="I37" s="57"/>
      <c r="J37" s="12"/>
      <c r="K37" s="12"/>
      <c r="L37" s="12"/>
    </row>
    <row r="38" spans="1:12" ht="15.75" customHeight="1" x14ac:dyDescent="0.2">
      <c r="A38" s="57"/>
      <c r="B38" s="57"/>
      <c r="C38" s="57"/>
      <c r="D38" s="57"/>
      <c r="E38" s="57"/>
      <c r="F38" s="57"/>
      <c r="G38" s="57"/>
      <c r="H38" s="57"/>
      <c r="I38" s="57"/>
      <c r="J38" s="12"/>
      <c r="K38" s="12"/>
      <c r="L38" s="12"/>
    </row>
    <row r="39" spans="1:12" ht="15.75" customHeigh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12"/>
      <c r="K39" s="12"/>
      <c r="L39" s="12"/>
    </row>
    <row r="40" spans="1:12" ht="15.75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12"/>
      <c r="K40" s="12"/>
      <c r="L40" s="12"/>
    </row>
    <row r="41" spans="1:12" ht="15.75" customHeigh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12"/>
      <c r="K41" s="12"/>
      <c r="L41" s="12"/>
    </row>
    <row r="42" spans="1:12" ht="15.75" customHeight="1" x14ac:dyDescent="0.2">
      <c r="A42" s="57"/>
      <c r="B42" s="57"/>
      <c r="C42" s="57"/>
      <c r="D42" s="57"/>
      <c r="E42" s="57"/>
      <c r="F42" s="57"/>
      <c r="G42" s="57"/>
      <c r="H42" s="57"/>
      <c r="I42" s="57"/>
      <c r="J42" s="12"/>
      <c r="K42" s="12"/>
      <c r="L42" s="12"/>
    </row>
    <row r="43" spans="1:12" ht="15.75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</sheetData>
  <mergeCells count="20">
    <mergeCell ref="A32:I42"/>
    <mergeCell ref="L1:L2"/>
    <mergeCell ref="M1:M2"/>
    <mergeCell ref="N1:N2"/>
    <mergeCell ref="P1:P2"/>
    <mergeCell ref="A14:B15"/>
    <mergeCell ref="A5:B5"/>
    <mergeCell ref="A9:B9"/>
    <mergeCell ref="S1:S2"/>
    <mergeCell ref="R1:R2"/>
    <mergeCell ref="O1:O2"/>
    <mergeCell ref="D1:D2"/>
    <mergeCell ref="E1:E2"/>
    <mergeCell ref="F1:F2"/>
    <mergeCell ref="G1:G2"/>
    <mergeCell ref="H1:H2"/>
    <mergeCell ref="I1:I2"/>
    <mergeCell ref="J1:J2"/>
    <mergeCell ref="K1:K2"/>
    <mergeCell ref="Q1:Q2"/>
  </mergeCells>
  <conditionalFormatting sqref="G3:G30">
    <cfRule type="cellIs" dxfId="0" priority="2" operator="lessThan">
      <formula>0</formula>
    </cfRule>
  </conditionalFormatting>
  <hyperlinks>
    <hyperlink ref="U17" r:id="rId1" xr:uid="{C9E2EC32-2C58-4904-86DD-B654FFEA34CA}"/>
    <hyperlink ref="U23" r:id="rId2" display="Link: Kostenlose Strategie Session mit Alexander Raue" xr:uid="{61E55AE6-5953-4ABB-960D-A2A7C2E48B68}"/>
    <hyperlink ref="U20" r:id="rId3" display="Link: Excel Tools, Musteranschreiben, Vermieter Tools" xr:uid="{41E42871-18AC-4BF9-AFAA-AD53CD304E6B}"/>
  </hyperlinks>
  <pageMargins left="0.7" right="0.7" top="0.78740157499999996" bottom="0.78740157499999996" header="0.3" footer="0.3"/>
  <pageSetup paperSize="9" orientation="portrait" horizontalDpi="0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Variante 2</vt:lpstr>
    </vt:vector>
  </TitlesOfParts>
  <Company>Vermietertagebuch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Immobilien Cashflow Prognose Excel</dc:title>
  <dc:creator>Besitzer</dc:creator>
  <dc:description>Vom Vermietertagebuch</dc:description>
  <cp:lastModifiedBy>Alexander Raue</cp:lastModifiedBy>
  <dcterms:created xsi:type="dcterms:W3CDTF">2020-08-30T09:38:01Z</dcterms:created>
  <dcterms:modified xsi:type="dcterms:W3CDTF">2020-09-04T10:31:07Z</dcterms:modified>
  <cp:version>3</cp:version>
</cp:coreProperties>
</file>